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Fremol\Documents\Dimensionering\Dagvatten Avskiljare\"/>
    </mc:Choice>
  </mc:AlternateContent>
  <bookViews>
    <workbookView xWindow="480" yWindow="120" windowWidth="20100" windowHeight="12660"/>
  </bookViews>
  <sheets>
    <sheet name="FA Qs kök Typ" sheetId="5" r:id="rId1"/>
    <sheet name="FA Qs kök Utr" sheetId="8" r:id="rId2"/>
    <sheet name="FA Qs Slakt m.m." sheetId="6" r:id="rId3"/>
  </sheets>
  <definedNames>
    <definedName name="_xlnm.Print_Area" localSheetId="0">'FA Qs kök Typ'!$A$4:$S$33</definedName>
    <definedName name="_xlnm.Print_Area" localSheetId="1">'FA Qs kök Utr'!$A$4:$T$39</definedName>
    <definedName name="_xlnm.Print_Area" localSheetId="2">'FA Qs Slakt m.m.'!$A$4:$U$33</definedName>
  </definedNames>
  <calcPr calcId="152511"/>
</workbook>
</file>

<file path=xl/calcChain.xml><?xml version="1.0" encoding="utf-8"?>
<calcChain xmlns="http://schemas.openxmlformats.org/spreadsheetml/2006/main">
  <c r="L15" i="6" l="1"/>
  <c r="Q13" i="8"/>
  <c r="Q12" i="8"/>
  <c r="O28" i="8" l="1"/>
  <c r="Q29" i="8" s="1"/>
  <c r="D9" i="5"/>
  <c r="D10" i="5" s="1"/>
  <c r="J8" i="8"/>
  <c r="K8" i="8" s="1"/>
  <c r="J9" i="8"/>
  <c r="K9" i="8" s="1"/>
  <c r="J10" i="8"/>
  <c r="K10" i="8" s="1"/>
  <c r="J11" i="8"/>
  <c r="K11" i="8" s="1"/>
  <c r="J12" i="8"/>
  <c r="K12" i="8" s="1"/>
  <c r="J13" i="8"/>
  <c r="K13" i="8" s="1"/>
  <c r="J14" i="8"/>
  <c r="K14" i="8" s="1"/>
  <c r="J15" i="8"/>
  <c r="K15" i="8" s="1"/>
  <c r="J16" i="8"/>
  <c r="K16" i="8" s="1"/>
  <c r="J17" i="8"/>
  <c r="K17" i="8" s="1"/>
  <c r="J18" i="8"/>
  <c r="K18" i="8" s="1"/>
  <c r="J19" i="8"/>
  <c r="K19" i="8" s="1"/>
  <c r="J20" i="8"/>
  <c r="K20" i="8" s="1"/>
  <c r="J21" i="8"/>
  <c r="K21" i="8" s="1"/>
  <c r="J22" i="8"/>
  <c r="K22" i="8" s="1"/>
  <c r="J23" i="8"/>
  <c r="K23" i="8" s="1"/>
  <c r="J24" i="8"/>
  <c r="K24" i="8" s="1"/>
  <c r="D7" i="6"/>
  <c r="D8" i="6" s="1"/>
  <c r="I17" i="6"/>
  <c r="R13" i="6" s="1"/>
  <c r="R12" i="6" s="1"/>
  <c r="P28" i="6" s="1"/>
  <c r="R29" i="6" s="1"/>
  <c r="G16" i="5"/>
  <c r="D14" i="6"/>
  <c r="D18" i="5" l="1"/>
  <c r="P13" i="5" s="1"/>
  <c r="P12" i="5" s="1"/>
  <c r="N28" i="5" s="1"/>
  <c r="P29" i="5" s="1"/>
  <c r="J26" i="8"/>
</calcChain>
</file>

<file path=xl/sharedStrings.xml><?xml version="1.0" encoding="utf-8"?>
<sst xmlns="http://schemas.openxmlformats.org/spreadsheetml/2006/main" count="186" uniqueCount="93">
  <si>
    <t>Ange värden i gula fält. Resultatet visas i rosa fält.</t>
  </si>
  <si>
    <t>l/s</t>
  </si>
  <si>
    <t>ALFA RÖR AB</t>
  </si>
  <si>
    <t>Med reservation för eventuella fel.</t>
  </si>
  <si>
    <t>Namn</t>
  </si>
  <si>
    <t>Företag</t>
  </si>
  <si>
    <t>Telefon</t>
  </si>
  <si>
    <t>Objekt</t>
  </si>
  <si>
    <t>Vår Ref.</t>
  </si>
  <si>
    <t>Er Ref.</t>
  </si>
  <si>
    <t>Datum</t>
  </si>
  <si>
    <t>Dimensionerande flöde:</t>
  </si>
  <si>
    <t>-</t>
  </si>
  <si>
    <t>DN</t>
  </si>
  <si>
    <t>NS = Nominell storlek</t>
  </si>
  <si>
    <t>NS</t>
  </si>
  <si>
    <t>Största spillvattenflöde Q utgörs av summan av samtidigt utgående flöden från</t>
  </si>
  <si>
    <t>Enligt den svenska standarden SS-EN 1825-2 bestäms storleken på avskiljaren genom att</t>
  </si>
  <si>
    <t>räkna ut det dimensionerande flödet (vilket motsvarar nominell storlek, NS) med följande formel:</t>
  </si>
  <si>
    <r>
      <t>NS = Q</t>
    </r>
    <r>
      <rPr>
        <b/>
        <vertAlign val="subscript"/>
        <sz val="10"/>
        <rFont val="Times New Roman"/>
        <family val="1"/>
      </rPr>
      <t>s</t>
    </r>
    <r>
      <rPr>
        <b/>
        <sz val="10"/>
        <rFont val="Times New Roman"/>
        <family val="1"/>
      </rPr>
      <t xml:space="preserve"> x f</t>
    </r>
    <r>
      <rPr>
        <b/>
        <vertAlign val="subscript"/>
        <sz val="10"/>
        <rFont val="Times New Roman"/>
        <family val="1"/>
      </rPr>
      <t>d</t>
    </r>
    <r>
      <rPr>
        <b/>
        <sz val="10"/>
        <rFont val="Times New Roman"/>
        <family val="1"/>
      </rPr>
      <t xml:space="preserve"> x f</t>
    </r>
    <r>
      <rPr>
        <b/>
        <vertAlign val="subscript"/>
        <sz val="10"/>
        <rFont val="Times New Roman"/>
        <family val="1"/>
      </rPr>
      <t>t</t>
    </r>
    <r>
      <rPr>
        <b/>
        <sz val="10"/>
        <rFont val="Times New Roman"/>
        <family val="1"/>
      </rPr>
      <t xml:space="preserve"> x f</t>
    </r>
    <r>
      <rPr>
        <b/>
        <vertAlign val="subscript"/>
        <sz val="10"/>
        <rFont val="Times New Roman"/>
        <family val="1"/>
      </rPr>
      <t>r</t>
    </r>
  </si>
  <si>
    <r>
      <t>Q</t>
    </r>
    <r>
      <rPr>
        <vertAlign val="subscript"/>
        <sz val="10"/>
        <rFont val="Times New Roman"/>
        <family val="1"/>
      </rPr>
      <t>s</t>
    </r>
    <r>
      <rPr>
        <sz val="10"/>
        <rFont val="Times New Roman"/>
        <family val="1"/>
      </rPr>
      <t xml:space="preserve"> = ange aktuellt spillvattenflöde, (l/s)</t>
    </r>
  </si>
  <si>
    <r>
      <t>f</t>
    </r>
    <r>
      <rPr>
        <vertAlign val="subscript"/>
        <sz val="10"/>
        <rFont val="Times New Roman"/>
        <family val="1"/>
      </rPr>
      <t>d</t>
    </r>
    <r>
      <rPr>
        <sz val="10"/>
        <rFont val="Times New Roman"/>
        <family val="1"/>
      </rPr>
      <t xml:space="preserve"> = fettets densitet</t>
    </r>
  </si>
  <si>
    <r>
      <t>1,0 för d ≤ 0,94 g/cm</t>
    </r>
    <r>
      <rPr>
        <vertAlign val="superscript"/>
        <sz val="10"/>
        <rFont val="Times New Roman"/>
        <family val="1"/>
      </rPr>
      <t>3</t>
    </r>
  </si>
  <si>
    <r>
      <t>1,5 för d &gt; 0,94 g/cm</t>
    </r>
    <r>
      <rPr>
        <vertAlign val="superscript"/>
        <sz val="10"/>
        <rFont val="Times New Roman"/>
        <family val="1"/>
      </rPr>
      <t>3</t>
    </r>
  </si>
  <si>
    <r>
      <t>f</t>
    </r>
    <r>
      <rPr>
        <vertAlign val="subscript"/>
        <sz val="10"/>
        <rFont val="Times New Roman"/>
        <family val="1"/>
      </rPr>
      <t>t</t>
    </r>
    <r>
      <rPr>
        <sz val="10"/>
        <rFont val="Times New Roman"/>
        <family val="1"/>
      </rPr>
      <t xml:space="preserve"> = temperaturfaktor</t>
    </r>
  </si>
  <si>
    <t>1,0 för t ≤ 60° C</t>
  </si>
  <si>
    <t>1,3 för t &gt; 60° C</t>
  </si>
  <si>
    <r>
      <t>f</t>
    </r>
    <r>
      <rPr>
        <vertAlign val="subscript"/>
        <sz val="10"/>
        <rFont val="Times New Roman"/>
        <family val="1"/>
      </rPr>
      <t>r</t>
    </r>
    <r>
      <rPr>
        <sz val="10"/>
        <rFont val="Times New Roman"/>
        <family val="1"/>
      </rPr>
      <t xml:space="preserve"> = korrektionsfaktor för rengöringsmedel</t>
    </r>
  </si>
  <si>
    <t>1,0 om rengöringsmedel aldrig används</t>
  </si>
  <si>
    <t>1,3 om rengöringsmedel används</t>
  </si>
  <si>
    <t>≥1,5 för specialfall (e.x. sjukhus)</t>
  </si>
  <si>
    <t>För industrianläggningar såsom slakthus, partihallar och liknande krävs särskild utredning.</t>
  </si>
  <si>
    <t>FA med kapaciteten:</t>
  </si>
  <si>
    <t>l/s valdes.</t>
  </si>
  <si>
    <t>Minsta våtvolym för sand- och slamavskiljare:</t>
  </si>
  <si>
    <r>
      <t>m</t>
    </r>
    <r>
      <rPr>
        <b/>
        <vertAlign val="superscript"/>
        <sz val="10"/>
        <rFont val="Times New Roman"/>
        <family val="1"/>
      </rPr>
      <t>3</t>
    </r>
  </si>
  <si>
    <r>
      <t>Beräkning av Q</t>
    </r>
    <r>
      <rPr>
        <b/>
        <vertAlign val="subscript"/>
        <sz val="10"/>
        <rFont val="Times New Roman"/>
        <family val="1"/>
      </rPr>
      <t>s</t>
    </r>
    <r>
      <rPr>
        <b/>
        <sz val="10"/>
        <rFont val="Times New Roman"/>
        <family val="1"/>
      </rPr>
      <t xml:space="preserve"> med utgångspunkt från köksutrustning.</t>
    </r>
  </si>
  <si>
    <r>
      <t>Beräkning av Q</t>
    </r>
    <r>
      <rPr>
        <b/>
        <vertAlign val="subscript"/>
        <sz val="10"/>
        <rFont val="Times New Roman"/>
        <family val="1"/>
      </rPr>
      <t>s</t>
    </r>
    <r>
      <rPr>
        <b/>
        <sz val="10"/>
        <rFont val="Times New Roman"/>
        <family val="1"/>
      </rPr>
      <t xml:space="preserve"> med utgångspunkt från kökstyp.</t>
    </r>
  </si>
  <si>
    <r>
      <t>Z</t>
    </r>
    <r>
      <rPr>
        <vertAlign val="subscript"/>
        <sz val="10"/>
        <color indexed="22"/>
        <rFont val="Times New Roman"/>
        <family val="1"/>
      </rPr>
      <t>i</t>
    </r>
  </si>
  <si>
    <t>n=1</t>
  </si>
  <si>
    <t>n=2</t>
  </si>
  <si>
    <t>n=3</t>
  </si>
  <si>
    <t>n=4</t>
  </si>
  <si>
    <t>n≥5</t>
  </si>
  <si>
    <r>
      <t>∑ Z</t>
    </r>
    <r>
      <rPr>
        <vertAlign val="subscript"/>
        <sz val="10"/>
        <color indexed="22"/>
        <rFont val="Times New Roman"/>
        <family val="1"/>
      </rPr>
      <t>i</t>
    </r>
  </si>
  <si>
    <r>
      <t>Q</t>
    </r>
    <r>
      <rPr>
        <vertAlign val="subscript"/>
        <sz val="10"/>
        <color indexed="22"/>
        <rFont val="Times New Roman"/>
        <family val="1"/>
      </rPr>
      <t>s</t>
    </r>
  </si>
  <si>
    <t>Kök, resturanger, m.m.</t>
  </si>
  <si>
    <t>Ange bokstav för kökstyp</t>
  </si>
  <si>
    <t>Kokkärl</t>
  </si>
  <si>
    <t>Antal måtider per dag.</t>
  </si>
  <si>
    <r>
      <t>H</t>
    </r>
    <r>
      <rPr>
        <sz val="10"/>
        <rFont val="Times New Roman"/>
        <family val="1"/>
      </rPr>
      <t xml:space="preserve"> för Hotell</t>
    </r>
  </si>
  <si>
    <t>Medel vattenåtgång per dag.</t>
  </si>
  <si>
    <t>(l)</t>
  </si>
  <si>
    <r>
      <t>R</t>
    </r>
    <r>
      <rPr>
        <sz val="10"/>
        <rFont val="Times New Roman"/>
        <family val="1"/>
      </rPr>
      <t xml:space="preserve"> för Resturang</t>
    </r>
  </si>
  <si>
    <t>Vippbart kokkärl</t>
  </si>
  <si>
    <t>V =</t>
  </si>
  <si>
    <r>
      <t>S</t>
    </r>
    <r>
      <rPr>
        <sz val="10"/>
        <rFont val="Times New Roman"/>
        <family val="1"/>
      </rPr>
      <t xml:space="preserve"> för Sjukhus</t>
    </r>
  </si>
  <si>
    <r>
      <t>C</t>
    </r>
    <r>
      <rPr>
        <sz val="10"/>
        <rFont val="Times New Roman"/>
        <family val="1"/>
      </rPr>
      <t xml:space="preserve"> för stora Cafeer (24 timmar)</t>
    </r>
  </si>
  <si>
    <t>Diskho med dusch</t>
  </si>
  <si>
    <r>
      <t>K</t>
    </r>
    <r>
      <rPr>
        <sz val="10"/>
        <rFont val="Times New Roman"/>
        <family val="1"/>
      </rPr>
      <t xml:space="preserve"> för Kantin kök</t>
    </r>
  </si>
  <si>
    <t>Diskho</t>
  </si>
  <si>
    <r>
      <t>Beräkning av Q</t>
    </r>
    <r>
      <rPr>
        <b/>
        <vertAlign val="subscript"/>
        <sz val="10"/>
        <rFont val="Times New Roman"/>
        <family val="1"/>
      </rPr>
      <t>s</t>
    </r>
  </si>
  <si>
    <t>Ange arbets timmar per dag.</t>
  </si>
  <si>
    <t>Diskmaskin</t>
  </si>
  <si>
    <t>Koefficient för flödestoppar. (F)</t>
  </si>
  <si>
    <t>Vippbar stekplåt</t>
  </si>
  <si>
    <t>Fast stekplåt</t>
  </si>
  <si>
    <r>
      <t>Q</t>
    </r>
    <r>
      <rPr>
        <b/>
        <vertAlign val="subscript"/>
        <sz val="10"/>
        <rFont val="Times New Roman"/>
        <family val="1"/>
      </rPr>
      <t>s</t>
    </r>
    <r>
      <rPr>
        <b/>
        <sz val="10"/>
        <rFont val="Times New Roman"/>
        <family val="1"/>
      </rPr>
      <t xml:space="preserve"> =</t>
    </r>
  </si>
  <si>
    <t>Skrapa</t>
  </si>
  <si>
    <t>Tvätt av rotfrukter m.m.</t>
  </si>
  <si>
    <t>Kran</t>
  </si>
  <si>
    <r>
      <t>∑ Q</t>
    </r>
    <r>
      <rPr>
        <b/>
        <vertAlign val="subscript"/>
        <sz val="10"/>
        <rFont val="Times New Roman"/>
        <family val="1"/>
      </rPr>
      <t>s</t>
    </r>
  </si>
  <si>
    <t>Slakterier och liknande.</t>
  </si>
  <si>
    <t>Ange bokstav för storlek</t>
  </si>
  <si>
    <t>Köttproduktion per dag.</t>
  </si>
  <si>
    <t>(kg)</t>
  </si>
  <si>
    <r>
      <t>L</t>
    </r>
    <r>
      <rPr>
        <sz val="10"/>
        <rFont val="Times New Roman"/>
        <family val="1"/>
      </rPr>
      <t xml:space="preserve"> för liten, ≤ 5 GV/vecka</t>
    </r>
  </si>
  <si>
    <t>Vattenåtgång per kg kött.</t>
  </si>
  <si>
    <r>
      <t>M</t>
    </r>
    <r>
      <rPr>
        <sz val="10"/>
        <rFont val="Times New Roman"/>
        <family val="1"/>
      </rPr>
      <t xml:space="preserve"> för mellan, 6-10 GV/vecka</t>
    </r>
  </si>
  <si>
    <r>
      <t>S</t>
    </r>
    <r>
      <rPr>
        <sz val="10"/>
        <rFont val="Times New Roman"/>
        <family val="1"/>
      </rPr>
      <t xml:space="preserve"> för stor, 11-40 GV/vecka</t>
    </r>
  </si>
  <si>
    <t>1 GV = 1 ko eller 2,5 grisar.</t>
  </si>
  <si>
    <t>Antal GV per vecka.</t>
  </si>
  <si>
    <t>Arbetsdagar per vecka.</t>
  </si>
  <si>
    <t>Köttproduktion per dag =</t>
  </si>
  <si>
    <t>I brist på information kan köttproduktionen</t>
  </si>
  <si>
    <t xml:space="preserve"> per dag beräknas genom:</t>
  </si>
  <si>
    <t>Högtrycks- eller ångtvätt</t>
  </si>
  <si>
    <r>
      <t>Beräkning av Q</t>
    </r>
    <r>
      <rPr>
        <b/>
        <u/>
        <vertAlign val="subscript"/>
        <sz val="10"/>
        <rFont val="Times New Roman"/>
        <family val="1"/>
      </rPr>
      <t>s</t>
    </r>
  </si>
  <si>
    <t>R</t>
  </si>
  <si>
    <t xml:space="preserve"> för slakterier och liknande rekomenderas minst 200 x NS (liter).</t>
  </si>
  <si>
    <t>Våtvolym för slamavskiljaren till köksavlopp minst 100 x NS (liter),</t>
  </si>
  <si>
    <t>Antal</t>
  </si>
  <si>
    <t>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</si>
</sst>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4" x14ac:knownFonts="1">
    <font>
      <sz val="10"/>
      <name val="Times New Roman"/>
    </font>
    <font>
      <b/>
      <sz val="10"/>
      <name val="Times New Roman"/>
      <family val="1"/>
    </font>
    <font>
      <b/>
      <vertAlign val="subscript"/>
      <sz val="10"/>
      <name val="Times New Roman"/>
      <family val="1"/>
    </font>
    <font>
      <sz val="10"/>
      <name val="Times New Roman"/>
      <family val="1"/>
    </font>
    <font>
      <i/>
      <sz val="10"/>
      <name val="Times New Roman"/>
      <family val="1"/>
    </font>
    <font>
      <vertAlign val="subscript"/>
      <sz val="10"/>
      <name val="Times New Roman"/>
      <family val="1"/>
    </font>
    <font>
      <vertAlign val="superscript"/>
      <sz val="10"/>
      <name val="Times New Roman"/>
      <family val="1"/>
    </font>
    <font>
      <sz val="10"/>
      <color indexed="22"/>
      <name val="Times New Roman"/>
      <family val="1"/>
    </font>
    <font>
      <u/>
      <sz val="10"/>
      <name val="Times New Roman"/>
      <family val="1"/>
    </font>
    <font>
      <sz val="8"/>
      <name val="Times New Roman"/>
    </font>
    <font>
      <b/>
      <vertAlign val="superscript"/>
      <sz val="10"/>
      <name val="Times New Roman"/>
      <family val="1"/>
    </font>
    <font>
      <vertAlign val="subscript"/>
      <sz val="10"/>
      <color indexed="22"/>
      <name val="Times New Roman"/>
      <family val="1"/>
    </font>
    <font>
      <b/>
      <u/>
      <sz val="10"/>
      <name val="Times New Roman"/>
      <family val="1"/>
    </font>
    <font>
      <b/>
      <u/>
      <vertAlign val="subscript"/>
      <sz val="1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10">
    <xf numFmtId="0" fontId="0" fillId="0" borderId="0" xfId="0"/>
    <xf numFmtId="0" fontId="3" fillId="0" borderId="2" xfId="0" applyFont="1" applyBorder="1" applyProtection="1"/>
    <xf numFmtId="0" fontId="3" fillId="0" borderId="0" xfId="0" applyFont="1" applyBorder="1" applyProtection="1"/>
    <xf numFmtId="0" fontId="3" fillId="0" borderId="0" xfId="0" applyFont="1" applyProtection="1"/>
    <xf numFmtId="0" fontId="3" fillId="0" borderId="3" xfId="0" applyFont="1" applyBorder="1" applyProtection="1"/>
    <xf numFmtId="0" fontId="3" fillId="0" borderId="4" xfId="0" applyFont="1" applyBorder="1" applyProtection="1"/>
    <xf numFmtId="0" fontId="3" fillId="0" borderId="0" xfId="0" applyFont="1" applyBorder="1" applyAlignment="1" applyProtection="1">
      <alignment horizontal="center"/>
    </xf>
    <xf numFmtId="0" fontId="3" fillId="0" borderId="5" xfId="0" applyFont="1" applyBorder="1" applyProtection="1"/>
    <xf numFmtId="0" fontId="3" fillId="0" borderId="6" xfId="0" applyFont="1" applyBorder="1" applyProtection="1"/>
    <xf numFmtId="0" fontId="1" fillId="0" borderId="3" xfId="0" applyFont="1" applyBorder="1" applyProtection="1"/>
    <xf numFmtId="0" fontId="1" fillId="0" borderId="0" xfId="0" applyFont="1" applyBorder="1" applyAlignment="1" applyProtection="1">
      <alignment horizontal="center"/>
    </xf>
    <xf numFmtId="0" fontId="3" fillId="0" borderId="6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right"/>
    </xf>
    <xf numFmtId="0" fontId="3" fillId="0" borderId="7" xfId="0" applyFont="1" applyBorder="1" applyProtection="1"/>
    <xf numFmtId="164" fontId="3" fillId="2" borderId="8" xfId="0" applyNumberFormat="1" applyFont="1" applyFill="1" applyBorder="1" applyAlignment="1" applyProtection="1">
      <alignment horizontal="center"/>
      <protection locked="0"/>
    </xf>
    <xf numFmtId="0" fontId="3" fillId="0" borderId="9" xfId="0" applyFont="1" applyBorder="1" applyProtection="1"/>
    <xf numFmtId="0" fontId="3" fillId="0" borderId="8" xfId="0" applyFont="1" applyBorder="1" applyProtection="1"/>
    <xf numFmtId="0" fontId="3" fillId="0" borderId="10" xfId="0" applyFont="1" applyBorder="1" applyProtection="1"/>
    <xf numFmtId="0" fontId="3" fillId="0" borderId="12" xfId="0" applyFont="1" applyBorder="1" applyProtection="1"/>
    <xf numFmtId="0" fontId="3" fillId="0" borderId="8" xfId="0" applyFont="1" applyBorder="1" applyAlignment="1" applyProtection="1">
      <alignment horizontal="center"/>
    </xf>
    <xf numFmtId="0" fontId="3" fillId="0" borderId="10" xfId="0" applyFont="1" applyBorder="1" applyProtection="1">
      <protection locked="0"/>
    </xf>
    <xf numFmtId="0" fontId="3" fillId="0" borderId="11" xfId="0" applyFont="1" applyBorder="1" applyProtection="1">
      <protection locked="0"/>
    </xf>
    <xf numFmtId="0" fontId="3" fillId="0" borderId="12" xfId="0" applyFont="1" applyBorder="1" applyProtection="1">
      <protection locked="0"/>
    </xf>
    <xf numFmtId="0" fontId="3" fillId="0" borderId="1" xfId="0" applyFont="1" applyBorder="1" applyProtection="1">
      <protection locked="0"/>
    </xf>
    <xf numFmtId="0" fontId="3" fillId="0" borderId="0" xfId="0" applyFont="1" applyFill="1" applyBorder="1" applyProtection="1"/>
    <xf numFmtId="0" fontId="8" fillId="0" borderId="3" xfId="0" applyFont="1" applyBorder="1" applyProtection="1"/>
    <xf numFmtId="0" fontId="1" fillId="0" borderId="0" xfId="0" applyFont="1" applyBorder="1" applyProtection="1"/>
    <xf numFmtId="0" fontId="1" fillId="0" borderId="6" xfId="0" applyFont="1" applyBorder="1" applyAlignment="1" applyProtection="1">
      <alignment horizontal="center"/>
    </xf>
    <xf numFmtId="164" fontId="1" fillId="3" borderId="8" xfId="0" applyNumberFormat="1" applyFont="1" applyFill="1" applyBorder="1" applyAlignment="1" applyProtection="1">
      <alignment horizontal="center"/>
    </xf>
    <xf numFmtId="164" fontId="3" fillId="3" borderId="8" xfId="0" applyNumberFormat="1" applyFont="1" applyFill="1" applyBorder="1" applyAlignment="1" applyProtection="1">
      <alignment horizontal="center"/>
    </xf>
    <xf numFmtId="0" fontId="3" fillId="2" borderId="8" xfId="0" applyFont="1" applyFill="1" applyBorder="1" applyAlignment="1" applyProtection="1">
      <alignment horizontal="center"/>
      <protection locked="0"/>
    </xf>
    <xf numFmtId="0" fontId="3" fillId="0" borderId="11" xfId="0" applyFont="1" applyBorder="1" applyProtection="1"/>
    <xf numFmtId="164" fontId="3" fillId="0" borderId="0" xfId="0" applyNumberFormat="1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right"/>
    </xf>
    <xf numFmtId="0" fontId="1" fillId="3" borderId="3" xfId="0" applyFont="1" applyFill="1" applyBorder="1" applyProtection="1"/>
    <xf numFmtId="0" fontId="3" fillId="3" borderId="0" xfId="0" applyFont="1" applyFill="1" applyBorder="1" applyProtection="1"/>
    <xf numFmtId="0" fontId="1" fillId="3" borderId="0" xfId="0" applyFont="1" applyFill="1" applyBorder="1" applyAlignment="1" applyProtection="1">
      <alignment horizontal="right"/>
    </xf>
    <xf numFmtId="0" fontId="1" fillId="3" borderId="0" xfId="0" applyFont="1" applyFill="1" applyBorder="1" applyAlignment="1" applyProtection="1">
      <alignment horizontal="center"/>
    </xf>
    <xf numFmtId="0" fontId="1" fillId="3" borderId="0" xfId="0" applyFont="1" applyFill="1" applyBorder="1" applyAlignment="1" applyProtection="1">
      <alignment horizontal="left"/>
    </xf>
    <xf numFmtId="0" fontId="1" fillId="0" borderId="5" xfId="0" applyFont="1" applyBorder="1" applyProtection="1"/>
    <xf numFmtId="3" fontId="1" fillId="3" borderId="0" xfId="0" applyNumberFormat="1" applyFont="1" applyFill="1" applyBorder="1" applyAlignment="1" applyProtection="1">
      <alignment horizontal="center"/>
    </xf>
    <xf numFmtId="0" fontId="3" fillId="0" borderId="5" xfId="0" applyFont="1" applyBorder="1" applyProtection="1">
      <protection locked="0"/>
    </xf>
    <xf numFmtId="0" fontId="3" fillId="0" borderId="0" xfId="0" applyFont="1" applyProtection="1">
      <protection locked="0"/>
    </xf>
    <xf numFmtId="0" fontId="3" fillId="0" borderId="1" xfId="0" applyFont="1" applyBorder="1" applyProtection="1"/>
    <xf numFmtId="0" fontId="4" fillId="0" borderId="3" xfId="0" applyFont="1" applyBorder="1" applyProtection="1"/>
    <xf numFmtId="0" fontId="3" fillId="3" borderId="3" xfId="0" applyFont="1" applyFill="1" applyBorder="1" applyProtection="1"/>
    <xf numFmtId="2" fontId="1" fillId="3" borderId="0" xfId="0" applyNumberFormat="1" applyFont="1" applyFill="1" applyBorder="1" applyAlignment="1" applyProtection="1">
      <alignment horizontal="center"/>
    </xf>
    <xf numFmtId="0" fontId="1" fillId="2" borderId="8" xfId="0" applyFont="1" applyFill="1" applyBorder="1" applyAlignment="1" applyProtection="1">
      <alignment horizontal="center"/>
      <protection locked="0"/>
    </xf>
    <xf numFmtId="0" fontId="4" fillId="0" borderId="5" xfId="0" applyFont="1" applyBorder="1" applyProtection="1"/>
    <xf numFmtId="0" fontId="1" fillId="0" borderId="11" xfId="0" applyFont="1" applyBorder="1" applyProtection="1"/>
    <xf numFmtId="0" fontId="7" fillId="0" borderId="4" xfId="0" applyFont="1" applyBorder="1" applyProtection="1"/>
    <xf numFmtId="0" fontId="7" fillId="0" borderId="6" xfId="0" applyFont="1" applyBorder="1" applyProtection="1"/>
    <xf numFmtId="0" fontId="7" fillId="0" borderId="6" xfId="0" applyFont="1" applyBorder="1" applyAlignment="1" applyProtection="1"/>
    <xf numFmtId="0" fontId="7" fillId="0" borderId="6" xfId="0" applyFont="1" applyBorder="1" applyAlignment="1" applyProtection="1">
      <alignment horizontal="center"/>
    </xf>
    <xf numFmtId="0" fontId="7" fillId="0" borderId="9" xfId="0" applyFont="1" applyBorder="1" applyProtection="1"/>
    <xf numFmtId="0" fontId="3" fillId="0" borderId="0" xfId="0" applyFont="1" applyBorder="1" applyAlignment="1" applyProtection="1"/>
    <xf numFmtId="0" fontId="3" fillId="0" borderId="4" xfId="0" applyFont="1" applyBorder="1" applyAlignment="1" applyProtection="1"/>
    <xf numFmtId="0" fontId="7" fillId="0" borderId="9" xfId="0" applyFont="1" applyBorder="1" applyAlignment="1" applyProtection="1">
      <alignment horizontal="center"/>
    </xf>
    <xf numFmtId="0" fontId="7" fillId="0" borderId="5" xfId="0" applyFont="1" applyBorder="1" applyAlignment="1" applyProtection="1">
      <alignment horizontal="center"/>
    </xf>
    <xf numFmtId="0" fontId="8" fillId="0" borderId="0" xfId="0" applyFont="1" applyFill="1" applyBorder="1" applyAlignment="1" applyProtection="1">
      <alignment horizontal="right"/>
    </xf>
    <xf numFmtId="164" fontId="7" fillId="0" borderId="4" xfId="0" applyNumberFormat="1" applyFont="1" applyBorder="1" applyAlignment="1" applyProtection="1">
      <alignment horizontal="center"/>
    </xf>
    <xf numFmtId="2" fontId="7" fillId="0" borderId="0" xfId="0" applyNumberFormat="1" applyFont="1" applyBorder="1" applyAlignment="1" applyProtection="1">
      <alignment horizontal="center"/>
    </xf>
    <xf numFmtId="2" fontId="7" fillId="0" borderId="4" xfId="0" applyNumberFormat="1" applyFont="1" applyBorder="1" applyAlignment="1" applyProtection="1">
      <alignment horizontal="center"/>
    </xf>
    <xf numFmtId="2" fontId="7" fillId="0" borderId="3" xfId="0" applyNumberFormat="1" applyFont="1" applyBorder="1" applyAlignment="1" applyProtection="1">
      <alignment horizontal="center"/>
    </xf>
    <xf numFmtId="0" fontId="1" fillId="0" borderId="0" xfId="0" applyFont="1" applyFill="1" applyBorder="1" applyProtection="1"/>
    <xf numFmtId="0" fontId="3" fillId="0" borderId="4" xfId="0" applyFont="1" applyFill="1" applyBorder="1" applyProtection="1"/>
    <xf numFmtId="0" fontId="3" fillId="3" borderId="0" xfId="0" applyFont="1" applyFill="1" applyBorder="1" applyAlignment="1" applyProtection="1">
      <alignment horizontal="center"/>
    </xf>
    <xf numFmtId="0" fontId="1" fillId="0" borderId="0" xfId="0" applyFont="1" applyBorder="1" applyAlignment="1" applyProtection="1">
      <alignment horizontal="left"/>
    </xf>
    <xf numFmtId="0" fontId="3" fillId="0" borderId="4" xfId="0" applyFont="1" applyFill="1" applyBorder="1" applyAlignment="1" applyProtection="1">
      <alignment horizontal="center"/>
    </xf>
    <xf numFmtId="0" fontId="3" fillId="0" borderId="3" xfId="0" applyFont="1" applyBorder="1" applyAlignment="1" applyProtection="1">
      <alignment horizontal="right"/>
    </xf>
    <xf numFmtId="164" fontId="3" fillId="0" borderId="0" xfId="0" applyNumberFormat="1" applyFont="1" applyBorder="1" applyProtection="1"/>
    <xf numFmtId="0" fontId="3" fillId="0" borderId="5" xfId="0" applyFont="1" applyBorder="1" applyAlignment="1" applyProtection="1">
      <alignment horizontal="right"/>
    </xf>
    <xf numFmtId="164" fontId="3" fillId="0" borderId="6" xfId="0" applyNumberFormat="1" applyFont="1" applyBorder="1" applyProtection="1"/>
    <xf numFmtId="164" fontId="7" fillId="0" borderId="9" xfId="0" applyNumberFormat="1" applyFont="1" applyBorder="1" applyAlignment="1" applyProtection="1">
      <alignment horizontal="center"/>
    </xf>
    <xf numFmtId="2" fontId="7" fillId="0" borderId="6" xfId="0" applyNumberFormat="1" applyFont="1" applyBorder="1" applyAlignment="1" applyProtection="1">
      <alignment horizontal="center"/>
    </xf>
    <xf numFmtId="2" fontId="7" fillId="0" borderId="9" xfId="0" applyNumberFormat="1" applyFont="1" applyBorder="1" applyAlignment="1" applyProtection="1">
      <alignment horizontal="center"/>
    </xf>
    <xf numFmtId="2" fontId="7" fillId="0" borderId="5" xfId="0" applyNumberFormat="1" applyFont="1" applyBorder="1" applyAlignment="1" applyProtection="1">
      <alignment horizontal="center"/>
    </xf>
    <xf numFmtId="0" fontId="3" fillId="0" borderId="0" xfId="0" applyFont="1" applyAlignment="1" applyProtection="1">
      <alignment horizontal="right"/>
    </xf>
    <xf numFmtId="0" fontId="1" fillId="3" borderId="6" xfId="0" applyFont="1" applyFill="1" applyBorder="1" applyAlignment="1" applyProtection="1">
      <alignment horizontal="center"/>
    </xf>
    <xf numFmtId="2" fontId="1" fillId="3" borderId="6" xfId="0" applyNumberFormat="1" applyFont="1" applyFill="1" applyBorder="1" applyAlignment="1" applyProtection="1">
      <alignment horizontal="center"/>
    </xf>
    <xf numFmtId="0" fontId="1" fillId="3" borderId="9" xfId="0" applyFont="1" applyFill="1" applyBorder="1" applyAlignment="1" applyProtection="1">
      <alignment horizontal="center"/>
    </xf>
    <xf numFmtId="0" fontId="3" fillId="0" borderId="0" xfId="0" applyFont="1" applyAlignment="1" applyProtection="1">
      <alignment horizontal="left"/>
    </xf>
    <xf numFmtId="0" fontId="3" fillId="0" borderId="6" xfId="0" applyFont="1" applyFill="1" applyBorder="1" applyProtection="1">
      <protection locked="0"/>
    </xf>
    <xf numFmtId="0" fontId="3" fillId="0" borderId="6" xfId="0" applyFont="1" applyBorder="1" applyProtection="1">
      <protection locked="0"/>
    </xf>
    <xf numFmtId="0" fontId="3" fillId="0" borderId="9" xfId="0" applyFont="1" applyBorder="1" applyProtection="1">
      <protection locked="0"/>
    </xf>
    <xf numFmtId="0" fontId="3" fillId="0" borderId="0" xfId="0" applyFont="1" applyBorder="1" applyProtection="1">
      <protection locked="0"/>
    </xf>
    <xf numFmtId="0" fontId="3" fillId="0" borderId="0" xfId="0" applyFont="1" applyFill="1" applyBorder="1" applyAlignment="1" applyProtection="1">
      <alignment horizontal="center"/>
    </xf>
    <xf numFmtId="0" fontId="3" fillId="0" borderId="0" xfId="0" applyFont="1" applyFill="1" applyBorder="1" applyAlignment="1" applyProtection="1">
      <alignment horizontal="left"/>
    </xf>
    <xf numFmtId="0" fontId="1" fillId="0" borderId="6" xfId="0" applyFont="1" applyBorder="1" applyProtection="1"/>
    <xf numFmtId="0" fontId="4" fillId="0" borderId="0" xfId="0" applyFont="1" applyBorder="1" applyAlignment="1" applyProtection="1">
      <alignment horizontal="left"/>
    </xf>
    <xf numFmtId="0" fontId="8" fillId="0" borderId="0" xfId="0" applyFont="1" applyBorder="1" applyProtection="1"/>
    <xf numFmtId="0" fontId="3" fillId="3" borderId="4" xfId="0" applyFont="1" applyFill="1" applyBorder="1" applyAlignment="1" applyProtection="1">
      <alignment horizontal="center"/>
    </xf>
    <xf numFmtId="0" fontId="3" fillId="0" borderId="5" xfId="0" applyFont="1" applyFill="1" applyBorder="1" applyProtection="1"/>
    <xf numFmtId="0" fontId="3" fillId="0" borderId="6" xfId="0" applyFont="1" applyFill="1" applyBorder="1" applyProtection="1"/>
    <xf numFmtId="0" fontId="3" fillId="0" borderId="9" xfId="0" applyFont="1" applyFill="1" applyBorder="1" applyProtection="1"/>
    <xf numFmtId="0" fontId="12" fillId="0" borderId="0" xfId="0" applyFont="1" applyFill="1" applyBorder="1" applyAlignment="1" applyProtection="1">
      <alignment horizontal="right"/>
    </xf>
    <xf numFmtId="0" fontId="12" fillId="0" borderId="0" xfId="0" applyFont="1" applyBorder="1" applyProtection="1"/>
    <xf numFmtId="0" fontId="3" fillId="2" borderId="0" xfId="0" applyFont="1" applyFill="1" applyBorder="1" applyAlignment="1" applyProtection="1">
      <alignment horizontal="center"/>
      <protection locked="0"/>
    </xf>
    <xf numFmtId="0" fontId="3" fillId="2" borderId="6" xfId="0" applyFont="1" applyFill="1" applyBorder="1" applyAlignment="1" applyProtection="1">
      <alignment horizontal="center"/>
      <protection locked="0"/>
    </xf>
    <xf numFmtId="0" fontId="4" fillId="0" borderId="0" xfId="0" applyFont="1" applyAlignment="1" applyProtection="1">
      <alignment horizontal="right"/>
    </xf>
    <xf numFmtId="3" fontId="3" fillId="3" borderId="0" xfId="0" applyNumberFormat="1" applyFont="1" applyFill="1" applyBorder="1" applyAlignment="1" applyProtection="1">
      <alignment horizontal="center"/>
    </xf>
    <xf numFmtId="0" fontId="12" fillId="0" borderId="1" xfId="0" applyFont="1" applyBorder="1" applyProtection="1"/>
    <xf numFmtId="0" fontId="1" fillId="0" borderId="11" xfId="0" applyFont="1" applyBorder="1" applyAlignment="1" applyProtection="1">
      <alignment horizontal="center"/>
    </xf>
    <xf numFmtId="0" fontId="1" fillId="0" borderId="10" xfId="0" applyFont="1" applyBorder="1" applyAlignment="1" applyProtection="1">
      <alignment horizontal="center"/>
    </xf>
    <xf numFmtId="0" fontId="3" fillId="0" borderId="2" xfId="0" applyFont="1" applyBorder="1" applyAlignment="1" applyProtection="1"/>
    <xf numFmtId="0" fontId="3" fillId="0" borderId="13" xfId="0" applyFont="1" applyBorder="1" applyProtection="1"/>
    <xf numFmtId="0" fontId="1" fillId="0" borderId="11" xfId="0" applyFont="1" applyBorder="1" applyAlignment="1" applyProtection="1">
      <alignment horizontal="center"/>
    </xf>
    <xf numFmtId="0" fontId="1" fillId="0" borderId="12" xfId="0" applyFont="1" applyBorder="1" applyAlignment="1" applyProtection="1">
      <alignment horizontal="center"/>
    </xf>
    <xf numFmtId="3" fontId="1" fillId="3" borderId="0" xfId="0" applyNumberFormat="1" applyFont="1" applyFill="1" applyBorder="1" applyAlignment="1" applyProtection="1">
      <alignment horizontal="center"/>
    </xf>
    <xf numFmtId="0" fontId="1" fillId="0" borderId="10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21</xdr:row>
      <xdr:rowOff>0</xdr:rowOff>
    </xdr:from>
    <xdr:to>
      <xdr:col>10</xdr:col>
      <xdr:colOff>14287</xdr:colOff>
      <xdr:row>24</xdr:row>
      <xdr:rowOff>0</xdr:rowOff>
    </xdr:to>
    <xdr:pic>
      <xdr:nvPicPr>
        <xdr:cNvPr id="5130" name="Picture 3" descr="ALFA_logga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24275" y="3457575"/>
          <a:ext cx="7905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27</xdr:row>
      <xdr:rowOff>0</xdr:rowOff>
    </xdr:from>
    <xdr:to>
      <xdr:col>11</xdr:col>
      <xdr:colOff>15875</xdr:colOff>
      <xdr:row>29</xdr:row>
      <xdr:rowOff>123825</xdr:rowOff>
    </xdr:to>
    <xdr:pic>
      <xdr:nvPicPr>
        <xdr:cNvPr id="7172" name="Picture 1" descr="ALFA_logga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62300" y="4448175"/>
          <a:ext cx="7905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14</xdr:row>
      <xdr:rowOff>0</xdr:rowOff>
    </xdr:from>
    <xdr:to>
      <xdr:col>6</xdr:col>
      <xdr:colOff>0</xdr:colOff>
      <xdr:row>15</xdr:row>
      <xdr:rowOff>0</xdr:rowOff>
    </xdr:to>
    <xdr:sp macro="" textlink="">
      <xdr:nvSpPr>
        <xdr:cNvPr id="6162" name="Line 3"/>
        <xdr:cNvSpPr>
          <a:spLocks noChangeShapeType="1"/>
        </xdr:cNvSpPr>
      </xdr:nvSpPr>
      <xdr:spPr bwMode="auto">
        <a:xfrm flipV="1">
          <a:off x="3048000" y="2286000"/>
          <a:ext cx="381000" cy="1619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5</xdr:col>
      <xdr:colOff>0</xdr:colOff>
      <xdr:row>5</xdr:row>
      <xdr:rowOff>0</xdr:rowOff>
    </xdr:to>
    <xdr:sp macro="" textlink="">
      <xdr:nvSpPr>
        <xdr:cNvPr id="6163" name="Line 4"/>
        <xdr:cNvSpPr>
          <a:spLocks noChangeShapeType="1"/>
        </xdr:cNvSpPr>
      </xdr:nvSpPr>
      <xdr:spPr bwMode="auto">
        <a:xfrm flipH="1">
          <a:off x="2667000" y="647700"/>
          <a:ext cx="381000" cy="1619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14</xdr:row>
      <xdr:rowOff>0</xdr:rowOff>
    </xdr:from>
    <xdr:to>
      <xdr:col>5</xdr:col>
      <xdr:colOff>0</xdr:colOff>
      <xdr:row>15</xdr:row>
      <xdr:rowOff>0</xdr:rowOff>
    </xdr:to>
    <xdr:sp macro="" textlink="">
      <xdr:nvSpPr>
        <xdr:cNvPr id="6164" name="Line 5"/>
        <xdr:cNvSpPr>
          <a:spLocks noChangeShapeType="1"/>
        </xdr:cNvSpPr>
      </xdr:nvSpPr>
      <xdr:spPr bwMode="auto">
        <a:xfrm>
          <a:off x="2667000" y="2286000"/>
          <a:ext cx="381000" cy="1619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4</xdr:row>
      <xdr:rowOff>0</xdr:rowOff>
    </xdr:from>
    <xdr:to>
      <xdr:col>6</xdr:col>
      <xdr:colOff>0</xdr:colOff>
      <xdr:row>5</xdr:row>
      <xdr:rowOff>0</xdr:rowOff>
    </xdr:to>
    <xdr:sp macro="" textlink="">
      <xdr:nvSpPr>
        <xdr:cNvPr id="6165" name="Line 6"/>
        <xdr:cNvSpPr>
          <a:spLocks noChangeShapeType="1"/>
        </xdr:cNvSpPr>
      </xdr:nvSpPr>
      <xdr:spPr bwMode="auto">
        <a:xfrm>
          <a:off x="3048000" y="647700"/>
          <a:ext cx="381000" cy="1619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5</xdr:row>
      <xdr:rowOff>0</xdr:rowOff>
    </xdr:from>
    <xdr:to>
      <xdr:col>6</xdr:col>
      <xdr:colOff>0</xdr:colOff>
      <xdr:row>14</xdr:row>
      <xdr:rowOff>0</xdr:rowOff>
    </xdr:to>
    <xdr:sp macro="" textlink="">
      <xdr:nvSpPr>
        <xdr:cNvPr id="6166" name="Line 7"/>
        <xdr:cNvSpPr>
          <a:spLocks noChangeShapeType="1"/>
        </xdr:cNvSpPr>
      </xdr:nvSpPr>
      <xdr:spPr bwMode="auto">
        <a:xfrm>
          <a:off x="3429000" y="809625"/>
          <a:ext cx="0" cy="14763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9</xdr:col>
      <xdr:colOff>376237</xdr:colOff>
      <xdr:row>19</xdr:row>
      <xdr:rowOff>0</xdr:rowOff>
    </xdr:from>
    <xdr:to>
      <xdr:col>12</xdr:col>
      <xdr:colOff>0</xdr:colOff>
      <xdr:row>21</xdr:row>
      <xdr:rowOff>134937</xdr:rowOff>
    </xdr:to>
    <xdr:pic>
      <xdr:nvPicPr>
        <xdr:cNvPr id="6167" name="Picture 8" descr="ALFA_logga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14862" y="3175000"/>
          <a:ext cx="814388" cy="4683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>
          <a:prstShdw prst="shdw17" dist="17961" dir="2700000">
            <a:srgbClr xmlns:mc="http://schemas.openxmlformats.org/markup-compatibility/2006" xmlns:a14="http://schemas.microsoft.com/office/drawing/2010/main" val="400000" mc:Ignorable="a14" a14:legacySpreadsheetColorIndex="64">
              <a:gamma/>
              <a:shade val="60000"/>
              <a:invGamma/>
            </a:srgbClr>
          </a:prst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>
          <a:prstShdw prst="shdw17" dist="17961" dir="2700000">
            <a:srgbClr xmlns:mc="http://schemas.openxmlformats.org/markup-compatibility/2006" xmlns:a14="http://schemas.microsoft.com/office/drawing/2010/main" val="400000" mc:Ignorable="a14" a14:legacySpreadsheetColorIndex="64">
              <a:gamma/>
              <a:shade val="60000"/>
              <a:invGamma/>
            </a:srgbClr>
          </a:prstShdw>
        </a:effec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5">
    <pageSetUpPr fitToPage="1"/>
  </sheetPr>
  <dimension ref="A1:S36"/>
  <sheetViews>
    <sheetView tabSelected="1" zoomScale="120" zoomScaleNormal="120" workbookViewId="0">
      <selection activeCell="D8" sqref="D8"/>
    </sheetView>
  </sheetViews>
  <sheetFormatPr defaultColWidth="10.5" defaultRowHeight="12.75" x14ac:dyDescent="0.2"/>
  <cols>
    <col min="1" max="2" width="12.83203125" style="3" customWidth="1"/>
    <col min="3" max="10" width="6.83203125" style="3" customWidth="1"/>
    <col min="11" max="15" width="12.83203125" style="3" customWidth="1"/>
    <col min="16" max="19" width="8.83203125" style="3" customWidth="1"/>
    <col min="20" max="16384" width="10.5" style="3"/>
  </cols>
  <sheetData>
    <row r="1" spans="1:19" s="2" customFormat="1" x14ac:dyDescent="0.2">
      <c r="A1" s="43"/>
      <c r="B1" s="108" t="s">
        <v>0</v>
      </c>
      <c r="C1" s="108"/>
      <c r="D1" s="108"/>
      <c r="E1" s="108"/>
      <c r="F1" s="108"/>
      <c r="G1" s="108"/>
      <c r="H1" s="108"/>
      <c r="J1" s="1"/>
    </row>
    <row r="2" spans="1:19" s="2" customFormat="1" x14ac:dyDescent="0.2">
      <c r="A2" s="4"/>
    </row>
    <row r="3" spans="1:19" x14ac:dyDescent="0.2">
      <c r="A3" s="7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</row>
    <row r="4" spans="1:19" ht="14.25" x14ac:dyDescent="0.25">
      <c r="A4" s="49" t="s">
        <v>37</v>
      </c>
      <c r="B4" s="17"/>
      <c r="C4" s="17"/>
      <c r="D4" s="17"/>
      <c r="E4" s="17"/>
      <c r="F4" s="17"/>
      <c r="G4" s="1"/>
      <c r="H4" s="1"/>
      <c r="I4" s="1"/>
      <c r="J4" s="13"/>
      <c r="K4" s="1"/>
      <c r="L4" s="101" t="s">
        <v>11</v>
      </c>
      <c r="M4" s="1"/>
      <c r="N4" s="1"/>
      <c r="O4" s="1"/>
      <c r="P4" s="1"/>
      <c r="Q4" s="1"/>
      <c r="R4" s="1"/>
      <c r="S4" s="13"/>
    </row>
    <row r="5" spans="1:19" x14ac:dyDescent="0.2">
      <c r="A5" s="4"/>
      <c r="B5" s="2"/>
      <c r="C5" s="2"/>
      <c r="D5" s="2"/>
      <c r="E5" s="2"/>
      <c r="F5" s="2"/>
      <c r="G5" s="2"/>
      <c r="H5" s="2"/>
      <c r="I5" s="2"/>
      <c r="J5" s="5"/>
      <c r="L5" s="25"/>
      <c r="M5" s="2"/>
      <c r="N5" s="2"/>
      <c r="O5" s="2"/>
      <c r="P5" s="2"/>
      <c r="Q5" s="2"/>
      <c r="R5" s="2"/>
      <c r="S5" s="5"/>
    </row>
    <row r="6" spans="1:19" x14ac:dyDescent="0.2">
      <c r="A6" s="4"/>
      <c r="B6" s="2"/>
      <c r="C6" s="2"/>
      <c r="D6" s="2"/>
      <c r="E6" s="2"/>
      <c r="F6" s="2"/>
      <c r="G6" s="2"/>
      <c r="H6" s="55"/>
      <c r="I6" s="55"/>
      <c r="J6" s="56"/>
      <c r="L6" s="4" t="s">
        <v>16</v>
      </c>
      <c r="M6" s="2"/>
      <c r="N6" s="2"/>
      <c r="O6" s="2"/>
      <c r="P6" s="2"/>
      <c r="Q6" s="2"/>
      <c r="R6" s="2"/>
      <c r="S6" s="5"/>
    </row>
    <row r="7" spans="1:19" x14ac:dyDescent="0.2">
      <c r="A7" s="39" t="s">
        <v>46</v>
      </c>
      <c r="B7" s="8"/>
      <c r="C7" s="8"/>
      <c r="D7" s="8"/>
      <c r="E7" s="8"/>
      <c r="F7" s="2"/>
      <c r="G7" s="33"/>
      <c r="H7" s="2"/>
      <c r="I7" s="59" t="s">
        <v>47</v>
      </c>
      <c r="J7" s="47" t="s">
        <v>88</v>
      </c>
      <c r="L7" s="4" t="s">
        <v>17</v>
      </c>
      <c r="M7" s="2"/>
      <c r="N7" s="2"/>
      <c r="O7" s="2"/>
      <c r="P7" s="2"/>
      <c r="Q7" s="2"/>
      <c r="R7" s="2"/>
      <c r="S7" s="5"/>
    </row>
    <row r="8" spans="1:19" x14ac:dyDescent="0.2">
      <c r="A8" s="4"/>
      <c r="B8" s="2"/>
      <c r="C8" s="12" t="s">
        <v>49</v>
      </c>
      <c r="D8" s="30"/>
      <c r="E8" s="6"/>
      <c r="F8" s="2"/>
      <c r="G8" s="64" t="s">
        <v>50</v>
      </c>
      <c r="H8" s="2"/>
      <c r="I8" s="24"/>
      <c r="J8" s="65"/>
      <c r="L8" s="4" t="s">
        <v>18</v>
      </c>
      <c r="M8" s="2"/>
      <c r="N8" s="2"/>
      <c r="O8" s="2"/>
      <c r="P8" s="2"/>
      <c r="Q8" s="2"/>
      <c r="R8" s="2"/>
      <c r="S8" s="5"/>
    </row>
    <row r="9" spans="1:19" x14ac:dyDescent="0.2">
      <c r="A9" s="4"/>
      <c r="B9" s="2"/>
      <c r="C9" s="12" t="s">
        <v>51</v>
      </c>
      <c r="D9" s="66">
        <f>IF(J7="h",100,IF(J7="r",50,IF(J7="s",20,IF(J7="c",10,5))))</f>
        <v>50</v>
      </c>
      <c r="E9" s="6" t="s">
        <v>52</v>
      </c>
      <c r="F9" s="2"/>
      <c r="G9" s="67" t="s">
        <v>53</v>
      </c>
      <c r="H9" s="2"/>
      <c r="I9" s="24"/>
      <c r="J9" s="65"/>
      <c r="L9" s="4"/>
      <c r="M9" s="2"/>
      <c r="N9" s="2"/>
      <c r="O9" s="2"/>
      <c r="P9" s="2"/>
      <c r="Q9" s="2"/>
      <c r="R9" s="2"/>
      <c r="S9" s="5"/>
    </row>
    <row r="10" spans="1:19" ht="14.25" x14ac:dyDescent="0.25">
      <c r="A10" s="4"/>
      <c r="B10" s="2"/>
      <c r="C10" s="6" t="s">
        <v>55</v>
      </c>
      <c r="D10" s="100">
        <f>IF(D9="fel",0,D8*D9)</f>
        <v>0</v>
      </c>
      <c r="E10" s="6"/>
      <c r="F10" s="2"/>
      <c r="G10" s="67" t="s">
        <v>56</v>
      </c>
      <c r="H10" s="2"/>
      <c r="I10" s="2"/>
      <c r="J10" s="65"/>
      <c r="L10" s="4"/>
      <c r="M10" s="26" t="s">
        <v>19</v>
      </c>
      <c r="N10" s="2"/>
      <c r="O10" s="2"/>
      <c r="P10" s="2"/>
      <c r="Q10" s="2"/>
      <c r="R10" s="2"/>
      <c r="S10" s="5"/>
    </row>
    <row r="11" spans="1:19" x14ac:dyDescent="0.2">
      <c r="A11" s="4"/>
      <c r="B11" s="2"/>
      <c r="C11" s="2"/>
      <c r="D11" s="2"/>
      <c r="E11" s="2"/>
      <c r="F11" s="2"/>
      <c r="G11" s="67" t="s">
        <v>57</v>
      </c>
      <c r="H11" s="2"/>
      <c r="I11" s="2"/>
      <c r="J11" s="68"/>
      <c r="L11" s="4"/>
      <c r="M11" s="2"/>
      <c r="N11" s="2"/>
      <c r="O11" s="2"/>
      <c r="P11" s="2"/>
      <c r="Q11" s="2"/>
      <c r="R11" s="2"/>
      <c r="S11" s="5"/>
    </row>
    <row r="12" spans="1:19" x14ac:dyDescent="0.2">
      <c r="A12" s="4"/>
      <c r="B12" s="2"/>
      <c r="C12" s="2"/>
      <c r="D12" s="2"/>
      <c r="E12" s="2"/>
      <c r="F12" s="2"/>
      <c r="G12" s="67" t="s">
        <v>59</v>
      </c>
      <c r="H12" s="2"/>
      <c r="I12" s="2"/>
      <c r="J12" s="68"/>
      <c r="L12" s="7" t="s">
        <v>14</v>
      </c>
      <c r="M12" s="8"/>
      <c r="N12" s="8"/>
      <c r="O12" s="27" t="s">
        <v>15</v>
      </c>
      <c r="P12" s="28">
        <f>P13*P14*P17*P20</f>
        <v>0</v>
      </c>
      <c r="Q12" s="27" t="s">
        <v>1</v>
      </c>
      <c r="R12" s="2"/>
      <c r="S12" s="5"/>
    </row>
    <row r="13" spans="1:19" ht="14.25" x14ac:dyDescent="0.25">
      <c r="A13" s="4"/>
      <c r="B13" s="2"/>
      <c r="C13" s="2"/>
      <c r="D13" s="2"/>
      <c r="E13" s="2"/>
      <c r="F13" s="2"/>
      <c r="G13" s="2"/>
      <c r="H13" s="2"/>
      <c r="I13" s="2"/>
      <c r="J13" s="5"/>
      <c r="L13" s="7" t="s">
        <v>20</v>
      </c>
      <c r="M13" s="8"/>
      <c r="N13" s="8"/>
      <c r="O13" s="8"/>
      <c r="P13" s="29">
        <f>D18</f>
        <v>0</v>
      </c>
      <c r="Q13" s="2"/>
      <c r="R13" s="2"/>
      <c r="S13" s="5"/>
    </row>
    <row r="14" spans="1:19" ht="14.25" x14ac:dyDescent="0.25">
      <c r="A14" s="4"/>
      <c r="B14" s="2"/>
      <c r="C14" s="26" t="s">
        <v>61</v>
      </c>
      <c r="D14" s="2"/>
      <c r="E14" s="2"/>
      <c r="F14" s="2"/>
      <c r="G14" s="2"/>
      <c r="H14" s="2"/>
      <c r="I14" s="2"/>
      <c r="J14" s="5"/>
      <c r="L14" s="7" t="s">
        <v>21</v>
      </c>
      <c r="M14" s="8"/>
      <c r="N14" s="8"/>
      <c r="O14" s="8"/>
      <c r="P14" s="14">
        <v>1</v>
      </c>
      <c r="Q14" s="2"/>
      <c r="R14" s="2"/>
      <c r="S14" s="5"/>
    </row>
    <row r="15" spans="1:19" ht="15.75" x14ac:dyDescent="0.2">
      <c r="A15" s="4"/>
      <c r="B15" s="2"/>
      <c r="C15" s="2"/>
      <c r="D15" s="2"/>
      <c r="E15" s="2"/>
      <c r="F15" s="12" t="s">
        <v>62</v>
      </c>
      <c r="G15" s="30"/>
      <c r="H15" s="2"/>
      <c r="I15" s="2"/>
      <c r="J15" s="5"/>
      <c r="L15" s="4"/>
      <c r="M15" s="2" t="s">
        <v>22</v>
      </c>
      <c r="N15" s="2"/>
      <c r="O15" s="2"/>
      <c r="P15" s="32"/>
      <c r="Q15" s="2"/>
      <c r="R15" s="2"/>
      <c r="S15" s="5"/>
    </row>
    <row r="16" spans="1:19" ht="15.75" x14ac:dyDescent="0.2">
      <c r="A16" s="9"/>
      <c r="B16" s="2"/>
      <c r="C16" s="2"/>
      <c r="D16" s="2"/>
      <c r="E16" s="2"/>
      <c r="F16" s="12" t="s">
        <v>64</v>
      </c>
      <c r="G16" s="66">
        <f>IF(J7="h",5,IF(J7="r",8.5,IF(J7="s",13,IF(J7="c",22,20))))</f>
        <v>8.5</v>
      </c>
      <c r="H16" s="2"/>
      <c r="I16" s="2"/>
      <c r="J16" s="5"/>
      <c r="L16" s="4"/>
      <c r="M16" s="2" t="s">
        <v>23</v>
      </c>
      <c r="N16" s="2"/>
      <c r="O16" s="2"/>
      <c r="P16" s="32"/>
      <c r="Q16" s="2"/>
      <c r="R16" s="2"/>
      <c r="S16" s="5"/>
    </row>
    <row r="17" spans="1:19" ht="14.25" x14ac:dyDescent="0.25">
      <c r="A17" s="25"/>
      <c r="B17" s="2"/>
      <c r="C17" s="2"/>
      <c r="D17" s="2"/>
      <c r="E17" s="2"/>
      <c r="F17" s="2"/>
      <c r="G17" s="2"/>
      <c r="H17" s="2"/>
      <c r="I17" s="2"/>
      <c r="J17" s="5"/>
      <c r="L17" s="7" t="s">
        <v>24</v>
      </c>
      <c r="M17" s="8"/>
      <c r="N17" s="8"/>
      <c r="O17" s="8"/>
      <c r="P17" s="14">
        <v>1</v>
      </c>
      <c r="Q17" s="2"/>
      <c r="R17" s="2"/>
      <c r="S17" s="5"/>
    </row>
    <row r="18" spans="1:19" ht="14.25" x14ac:dyDescent="0.25">
      <c r="A18" s="69"/>
      <c r="B18" s="2"/>
      <c r="C18" s="37" t="s">
        <v>67</v>
      </c>
      <c r="D18" s="46">
        <f>IF(G15=0,0,D10*G16/3600/G15)</f>
        <v>0</v>
      </c>
      <c r="E18" s="37" t="s">
        <v>1</v>
      </c>
      <c r="F18" s="2"/>
      <c r="G18" s="2"/>
      <c r="H18" s="2"/>
      <c r="I18" s="2"/>
      <c r="J18" s="5"/>
      <c r="L18" s="4"/>
      <c r="M18" s="2" t="s">
        <v>25</v>
      </c>
      <c r="N18" s="2"/>
      <c r="O18" s="2"/>
      <c r="P18" s="32"/>
      <c r="Q18" s="2"/>
      <c r="R18" s="2"/>
      <c r="S18" s="5"/>
    </row>
    <row r="19" spans="1:19" x14ac:dyDescent="0.2">
      <c r="A19" s="69"/>
      <c r="B19" s="2"/>
      <c r="C19" s="70"/>
      <c r="D19" s="2"/>
      <c r="E19" s="2"/>
      <c r="F19" s="2"/>
      <c r="G19" s="2"/>
      <c r="H19" s="2"/>
      <c r="I19" s="2"/>
      <c r="J19" s="5"/>
      <c r="L19" s="4"/>
      <c r="M19" s="2" t="s">
        <v>26</v>
      </c>
      <c r="N19" s="2"/>
      <c r="O19" s="2"/>
      <c r="P19" s="32"/>
      <c r="Q19" s="2"/>
      <c r="R19" s="2"/>
      <c r="S19" s="5"/>
    </row>
    <row r="20" spans="1:19" ht="14.25" x14ac:dyDescent="0.25">
      <c r="A20" s="71"/>
      <c r="B20" s="8"/>
      <c r="C20" s="72"/>
      <c r="D20" s="8"/>
      <c r="E20" s="8"/>
      <c r="F20" s="8"/>
      <c r="G20" s="8"/>
      <c r="H20" s="8"/>
      <c r="I20" s="8"/>
      <c r="J20" s="15"/>
      <c r="L20" s="7" t="s">
        <v>27</v>
      </c>
      <c r="M20" s="8"/>
      <c r="N20" s="8"/>
      <c r="O20" s="8"/>
      <c r="P20" s="14">
        <v>1.3</v>
      </c>
      <c r="Q20" s="2"/>
      <c r="R20" s="2"/>
      <c r="S20" s="5"/>
    </row>
    <row r="21" spans="1:19" x14ac:dyDescent="0.2">
      <c r="A21" s="12"/>
      <c r="C21" s="70"/>
      <c r="D21" s="2"/>
      <c r="E21" s="2"/>
      <c r="F21" s="55"/>
      <c r="G21" s="55"/>
      <c r="H21" s="55"/>
      <c r="I21" s="2"/>
      <c r="J21" s="2"/>
      <c r="L21" s="4"/>
      <c r="M21" s="2" t="s">
        <v>28</v>
      </c>
      <c r="N21" s="2"/>
      <c r="O21" s="2"/>
      <c r="P21" s="2"/>
      <c r="Q21" s="2"/>
      <c r="R21" s="2"/>
      <c r="S21" s="5"/>
    </row>
    <row r="22" spans="1:19" x14ac:dyDescent="0.2">
      <c r="L22" s="4"/>
      <c r="M22" s="2" t="s">
        <v>29</v>
      </c>
      <c r="N22" s="2"/>
      <c r="O22" s="2"/>
      <c r="P22" s="2"/>
      <c r="Q22" s="2"/>
      <c r="R22" s="2"/>
      <c r="S22" s="5"/>
    </row>
    <row r="23" spans="1:19" x14ac:dyDescent="0.2">
      <c r="L23" s="4"/>
      <c r="M23" s="2" t="s">
        <v>30</v>
      </c>
      <c r="N23" s="2"/>
      <c r="O23" s="2"/>
      <c r="P23" s="2"/>
      <c r="Q23" s="2"/>
      <c r="R23" s="2"/>
      <c r="S23" s="5"/>
    </row>
    <row r="24" spans="1:19" x14ac:dyDescent="0.2">
      <c r="L24" s="4"/>
      <c r="M24" s="2"/>
      <c r="N24" s="2"/>
      <c r="O24" s="2"/>
      <c r="P24" s="2"/>
      <c r="Q24" s="2"/>
      <c r="R24" s="2"/>
      <c r="S24" s="5"/>
    </row>
    <row r="25" spans="1:19" x14ac:dyDescent="0.2">
      <c r="A25" s="24"/>
      <c r="J25" s="77" t="s">
        <v>2</v>
      </c>
      <c r="L25" s="4"/>
      <c r="M25" s="2"/>
      <c r="N25" s="2"/>
      <c r="O25" s="2"/>
      <c r="P25" s="2"/>
      <c r="Q25" s="2"/>
      <c r="R25" s="2"/>
      <c r="S25" s="5"/>
    </row>
    <row r="26" spans="1:19" x14ac:dyDescent="0.2">
      <c r="L26" s="44" t="s">
        <v>31</v>
      </c>
      <c r="M26" s="2"/>
      <c r="N26" s="2"/>
      <c r="O26" s="2"/>
      <c r="P26" s="2"/>
      <c r="Q26" s="2"/>
      <c r="R26" s="2"/>
      <c r="S26" s="5"/>
    </row>
    <row r="27" spans="1:19" x14ac:dyDescent="0.2">
      <c r="A27" s="16"/>
      <c r="B27" s="103" t="s">
        <v>4</v>
      </c>
      <c r="C27" s="17"/>
      <c r="D27" s="17"/>
      <c r="E27" s="102" t="s">
        <v>5</v>
      </c>
      <c r="F27" s="103"/>
      <c r="G27" s="17"/>
      <c r="H27" s="17"/>
      <c r="I27" s="102" t="s">
        <v>6</v>
      </c>
      <c r="J27" s="18"/>
      <c r="L27" s="4"/>
      <c r="M27" s="2"/>
      <c r="N27" s="2"/>
      <c r="O27" s="2"/>
      <c r="P27" s="2"/>
      <c r="Q27" s="2"/>
      <c r="R27" s="2"/>
      <c r="S27" s="5"/>
    </row>
    <row r="28" spans="1:19" x14ac:dyDescent="0.2">
      <c r="A28" s="19" t="s">
        <v>8</v>
      </c>
      <c r="B28" s="20"/>
      <c r="C28" s="20"/>
      <c r="D28" s="22"/>
      <c r="E28" s="20"/>
      <c r="F28" s="20"/>
      <c r="G28" s="20"/>
      <c r="H28" s="20"/>
      <c r="I28" s="21"/>
      <c r="J28" s="22"/>
      <c r="L28" s="34"/>
      <c r="M28" s="36" t="s">
        <v>32</v>
      </c>
      <c r="N28" s="37">
        <f>(IF(P12&lt;=2,2,IF(AND(P12&lt;=4,P12&gt;2),4,IF(AND(P12&lt;=7,P12&gt;4),7,IF(AND(P12&lt;=10,P12&gt;7),10,IF(AND(P12&lt;=15,P12&gt;10),15,IF(AND(P12&lt;=20,P12&gt;15),20,IF(AND(P12&lt;=25,P12&gt;20),25,"FINNS EJ"))))))))</f>
        <v>2</v>
      </c>
      <c r="O28" s="38" t="s">
        <v>33</v>
      </c>
      <c r="P28" s="35"/>
      <c r="Q28" s="35"/>
      <c r="S28" s="5"/>
    </row>
    <row r="29" spans="1:19" s="2" customFormat="1" ht="15.75" x14ac:dyDescent="0.2">
      <c r="A29" s="19" t="s">
        <v>9</v>
      </c>
      <c r="B29" s="20"/>
      <c r="C29" s="20"/>
      <c r="D29" s="22"/>
      <c r="E29" s="20"/>
      <c r="F29" s="20"/>
      <c r="G29" s="20"/>
      <c r="H29" s="20"/>
      <c r="I29" s="21"/>
      <c r="J29" s="22"/>
      <c r="L29" s="45"/>
      <c r="M29" s="35"/>
      <c r="N29" s="35"/>
      <c r="O29" s="36" t="s">
        <v>34</v>
      </c>
      <c r="P29" s="46">
        <f>N28/10</f>
        <v>0.2</v>
      </c>
      <c r="Q29" s="38" t="s">
        <v>35</v>
      </c>
      <c r="S29" s="5"/>
    </row>
    <row r="30" spans="1:19" x14ac:dyDescent="0.2">
      <c r="L30" s="44" t="s">
        <v>90</v>
      </c>
      <c r="M30" s="2"/>
      <c r="N30" s="2"/>
      <c r="O30" s="2"/>
      <c r="P30" s="2"/>
      <c r="Q30" s="2"/>
      <c r="R30" s="2"/>
      <c r="S30" s="5"/>
    </row>
    <row r="31" spans="1:19" x14ac:dyDescent="0.2">
      <c r="B31" s="102" t="s">
        <v>7</v>
      </c>
      <c r="C31" s="17"/>
      <c r="D31" s="17"/>
      <c r="E31" s="106" t="s">
        <v>10</v>
      </c>
      <c r="F31" s="107"/>
      <c r="G31" s="4"/>
      <c r="L31" s="48" t="s">
        <v>89</v>
      </c>
      <c r="M31" s="8"/>
      <c r="N31" s="8"/>
      <c r="O31" s="8"/>
      <c r="P31" s="8"/>
      <c r="Q31" s="8"/>
      <c r="R31" s="8"/>
      <c r="S31" s="15"/>
    </row>
    <row r="32" spans="1:19" x14ac:dyDescent="0.2">
      <c r="B32" s="23"/>
      <c r="C32" s="42"/>
      <c r="D32" s="42"/>
      <c r="E32" s="41"/>
      <c r="F32" s="82"/>
      <c r="G32" s="4"/>
    </row>
    <row r="33" spans="2:19" x14ac:dyDescent="0.2">
      <c r="B33" s="41"/>
      <c r="C33" s="83"/>
      <c r="D33" s="84"/>
      <c r="E33" s="85"/>
      <c r="F33" s="85"/>
      <c r="G33" s="2"/>
      <c r="S33" s="99" t="s">
        <v>3</v>
      </c>
    </row>
    <row r="34" spans="2:19" x14ac:dyDescent="0.2">
      <c r="D34" s="24"/>
      <c r="E34" s="24"/>
      <c r="F34" s="24"/>
      <c r="G34" s="24"/>
      <c r="H34" s="24"/>
      <c r="I34" s="24"/>
      <c r="J34" s="24"/>
    </row>
    <row r="35" spans="2:19" x14ac:dyDescent="0.2">
      <c r="D35" s="86"/>
      <c r="E35" s="87"/>
      <c r="F35" s="24"/>
      <c r="G35" s="24"/>
      <c r="H35" s="24"/>
      <c r="I35" s="24"/>
      <c r="J35" s="24"/>
    </row>
    <row r="36" spans="2:19" x14ac:dyDescent="0.2">
      <c r="D36" s="86"/>
      <c r="E36" s="87"/>
      <c r="F36" s="24"/>
      <c r="G36" s="24"/>
      <c r="H36" s="24"/>
      <c r="I36" s="24"/>
      <c r="J36" s="24"/>
    </row>
  </sheetData>
  <sheetProtection algorithmName="SHA-512" hashValue="8O4RdpTX4HlcILY5dZ6DBSo+sY+ZRpJ5tL4x/OaFhpSD25Y0AhYxcPvCYSaIbYlER6gT6aCyfuEYDEnRRTxq5w==" saltValue="ebEdWnMlU8LtEdzVD54E9g==" spinCount="100000" sheet="1" objects="1" scenarios="1"/>
  <mergeCells count="2">
    <mergeCell ref="E31:F31"/>
    <mergeCell ref="B1:H1"/>
  </mergeCells>
  <phoneticPr fontId="9" type="noConversion"/>
  <dataValidations count="4">
    <dataValidation type="list" allowBlank="1" showInputMessage="1" showErrorMessage="1" sqref="J7">
      <formula1>"H,R,S,C,K"</formula1>
    </dataValidation>
    <dataValidation type="list" allowBlank="1" showInputMessage="1" showErrorMessage="1" sqref="P20">
      <mc:AlternateContent xmlns:x12ac="http://schemas.microsoft.com/office/spreadsheetml/2011/1/ac" xmlns:mc="http://schemas.openxmlformats.org/markup-compatibility/2006">
        <mc:Choice Requires="x12ac">
          <x12ac:list>"1,0","1,3","1,5"</x12ac:list>
        </mc:Choice>
        <mc:Fallback>
          <formula1>"1,0,1,3,1,5"</formula1>
        </mc:Fallback>
      </mc:AlternateContent>
    </dataValidation>
    <dataValidation type="list" allowBlank="1" showInputMessage="1" showErrorMessage="1" sqref="P17">
      <mc:AlternateContent xmlns:x12ac="http://schemas.microsoft.com/office/spreadsheetml/2011/1/ac" xmlns:mc="http://schemas.openxmlformats.org/markup-compatibility/2006">
        <mc:Choice Requires="x12ac">
          <x12ac:list>"1,0","1,3"</x12ac:list>
        </mc:Choice>
        <mc:Fallback>
          <formula1>"1,0,1,3"</formula1>
        </mc:Fallback>
      </mc:AlternateContent>
    </dataValidation>
    <dataValidation type="list" allowBlank="1" showInputMessage="1" showErrorMessage="1" sqref="P14">
      <mc:AlternateContent xmlns:x12ac="http://schemas.microsoft.com/office/spreadsheetml/2011/1/ac" xmlns:mc="http://schemas.openxmlformats.org/markup-compatibility/2006">
        <mc:Choice Requires="x12ac">
          <x12ac:list>"1,0","1,5"</x12ac:list>
        </mc:Choice>
        <mc:Fallback>
          <formula1>"1,0,1,5"</formula1>
        </mc:Fallback>
      </mc:AlternateContent>
    </dataValidation>
  </dataValidations>
  <printOptions horizontalCentered="1"/>
  <pageMargins left="0.25" right="0.25" top="0.75" bottom="0.75" header="0.3" footer="0.3"/>
  <pageSetup paperSize="9" scale="89" orientation="landscape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8">
    <pageSetUpPr fitToPage="1"/>
  </sheetPr>
  <dimension ref="A1:T40"/>
  <sheetViews>
    <sheetView zoomScale="120" zoomScaleNormal="120" workbookViewId="0">
      <selection activeCell="K39" sqref="K39"/>
    </sheetView>
  </sheetViews>
  <sheetFormatPr defaultColWidth="10.5" defaultRowHeight="12.75" x14ac:dyDescent="0.2"/>
  <cols>
    <col min="1" max="1" width="24.83203125" style="3" customWidth="1"/>
    <col min="2" max="11" width="6.83203125" style="3" customWidth="1"/>
    <col min="12" max="16" width="12.83203125" style="3" customWidth="1"/>
    <col min="17" max="20" width="8.83203125" style="3" customWidth="1"/>
    <col min="21" max="16384" width="10.5" style="3"/>
  </cols>
  <sheetData>
    <row r="1" spans="1:20" s="2" customFormat="1" x14ac:dyDescent="0.2">
      <c r="B1" s="108" t="s">
        <v>0</v>
      </c>
      <c r="C1" s="108"/>
      <c r="D1" s="108"/>
      <c r="E1" s="108"/>
      <c r="F1" s="108"/>
      <c r="G1" s="108"/>
      <c r="H1" s="108"/>
      <c r="I1" s="108"/>
    </row>
    <row r="2" spans="1:20" s="2" customFormat="1" x14ac:dyDescent="0.2"/>
    <row r="3" spans="1:20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</row>
    <row r="4" spans="1:20" ht="14.25" x14ac:dyDescent="0.25">
      <c r="A4" s="31" t="s">
        <v>36</v>
      </c>
      <c r="B4" s="17"/>
      <c r="C4" s="17"/>
      <c r="D4" s="17"/>
      <c r="E4" s="17"/>
      <c r="F4" s="1"/>
      <c r="G4" s="1"/>
      <c r="H4" s="1"/>
      <c r="I4" s="1"/>
      <c r="J4" s="1"/>
      <c r="K4" s="13"/>
      <c r="L4" s="105"/>
      <c r="M4" s="101" t="s">
        <v>11</v>
      </c>
      <c r="N4" s="1"/>
      <c r="O4" s="1"/>
      <c r="P4" s="1"/>
      <c r="Q4" s="1"/>
      <c r="R4" s="1"/>
      <c r="S4" s="1"/>
      <c r="T4" s="13"/>
    </row>
    <row r="5" spans="1:20" x14ac:dyDescent="0.2">
      <c r="A5" s="4"/>
      <c r="B5" s="2"/>
      <c r="C5" s="2"/>
      <c r="D5" s="2"/>
      <c r="E5" s="2"/>
      <c r="F5" s="2"/>
      <c r="G5" s="2"/>
      <c r="H5" s="2"/>
      <c r="I5" s="2"/>
      <c r="J5" s="2"/>
      <c r="K5" s="5"/>
      <c r="M5" s="25"/>
      <c r="N5" s="2"/>
      <c r="O5" s="2"/>
      <c r="P5" s="2"/>
      <c r="Q5" s="2"/>
      <c r="R5" s="2"/>
      <c r="S5" s="2"/>
      <c r="T5" s="5"/>
    </row>
    <row r="6" spans="1:20" ht="14.25" x14ac:dyDescent="0.25">
      <c r="A6" s="4"/>
      <c r="B6" s="2"/>
      <c r="C6" s="50"/>
      <c r="D6" s="51"/>
      <c r="E6" s="52"/>
      <c r="F6" s="53" t="s">
        <v>38</v>
      </c>
      <c r="G6" s="51"/>
      <c r="H6" s="54"/>
      <c r="I6" s="8"/>
      <c r="J6" s="51"/>
      <c r="K6" s="54"/>
      <c r="M6" s="4" t="s">
        <v>16</v>
      </c>
      <c r="N6" s="2"/>
      <c r="O6" s="2"/>
      <c r="P6" s="2"/>
      <c r="Q6" s="2"/>
      <c r="R6" s="2"/>
      <c r="S6" s="2"/>
      <c r="T6" s="5"/>
    </row>
    <row r="7" spans="1:20" ht="14.25" x14ac:dyDescent="0.25">
      <c r="A7" s="7"/>
      <c r="B7" s="11" t="s">
        <v>13</v>
      </c>
      <c r="C7" s="57" t="s">
        <v>1</v>
      </c>
      <c r="D7" s="53" t="s">
        <v>39</v>
      </c>
      <c r="E7" s="53" t="s">
        <v>40</v>
      </c>
      <c r="F7" s="53" t="s">
        <v>41</v>
      </c>
      <c r="G7" s="53" t="s">
        <v>42</v>
      </c>
      <c r="H7" s="57" t="s">
        <v>43</v>
      </c>
      <c r="I7" s="11" t="s">
        <v>91</v>
      </c>
      <c r="J7" s="58" t="s">
        <v>44</v>
      </c>
      <c r="K7" s="57" t="s">
        <v>45</v>
      </c>
      <c r="M7" s="4" t="s">
        <v>17</v>
      </c>
      <c r="N7" s="2"/>
      <c r="O7" s="2"/>
      <c r="P7" s="2"/>
      <c r="Q7" s="2"/>
      <c r="R7" s="2"/>
      <c r="S7" s="2"/>
      <c r="T7" s="5"/>
    </row>
    <row r="8" spans="1:20" x14ac:dyDescent="0.2">
      <c r="A8" s="4" t="s">
        <v>48</v>
      </c>
      <c r="B8" s="6">
        <v>25</v>
      </c>
      <c r="C8" s="60">
        <v>1</v>
      </c>
      <c r="D8" s="61">
        <v>0.45</v>
      </c>
      <c r="E8" s="61">
        <v>0.31</v>
      </c>
      <c r="F8" s="61">
        <v>0.25</v>
      </c>
      <c r="G8" s="61">
        <v>0.21</v>
      </c>
      <c r="H8" s="62">
        <v>0.2</v>
      </c>
      <c r="I8" s="97"/>
      <c r="J8" s="63">
        <f t="shared" ref="J8:J18" si="0">IF(I8&lt;1,0,IF(I8=1,D8,IF(I8=2,E8,IF(I8=3,F8,IF(I8=4,G8,H8)))))</f>
        <v>0</v>
      </c>
      <c r="K8" s="62">
        <f t="shared" ref="K8:K18" si="1">J8*I8*C8</f>
        <v>0</v>
      </c>
      <c r="M8" s="4" t="s">
        <v>18</v>
      </c>
      <c r="N8" s="2"/>
      <c r="O8" s="2"/>
      <c r="P8" s="2"/>
      <c r="Q8" s="2"/>
      <c r="R8" s="2"/>
      <c r="S8" s="2"/>
      <c r="T8" s="5"/>
    </row>
    <row r="9" spans="1:20" x14ac:dyDescent="0.2">
      <c r="A9" s="4" t="s">
        <v>48</v>
      </c>
      <c r="B9" s="6">
        <v>50</v>
      </c>
      <c r="C9" s="60">
        <v>2</v>
      </c>
      <c r="D9" s="61">
        <v>0.45</v>
      </c>
      <c r="E9" s="61">
        <v>0.31</v>
      </c>
      <c r="F9" s="61">
        <v>0.25</v>
      </c>
      <c r="G9" s="61">
        <v>0.21</v>
      </c>
      <c r="H9" s="62">
        <v>0.2</v>
      </c>
      <c r="I9" s="97"/>
      <c r="J9" s="63">
        <f t="shared" si="0"/>
        <v>0</v>
      </c>
      <c r="K9" s="62">
        <f t="shared" si="1"/>
        <v>0</v>
      </c>
      <c r="M9" s="4"/>
      <c r="N9" s="2"/>
      <c r="O9" s="2"/>
      <c r="P9" s="2"/>
      <c r="Q9" s="2"/>
      <c r="R9" s="2"/>
      <c r="S9" s="2"/>
      <c r="T9" s="5"/>
    </row>
    <row r="10" spans="1:20" ht="14.25" x14ac:dyDescent="0.25">
      <c r="A10" s="4" t="s">
        <v>54</v>
      </c>
      <c r="B10" s="6">
        <v>70</v>
      </c>
      <c r="C10" s="60">
        <v>1</v>
      </c>
      <c r="D10" s="61">
        <v>0.45</v>
      </c>
      <c r="E10" s="61">
        <v>0.31</v>
      </c>
      <c r="F10" s="61">
        <v>0.25</v>
      </c>
      <c r="G10" s="61">
        <v>0.21</v>
      </c>
      <c r="H10" s="62">
        <v>0.2</v>
      </c>
      <c r="I10" s="97"/>
      <c r="J10" s="63">
        <f t="shared" si="0"/>
        <v>0</v>
      </c>
      <c r="K10" s="62">
        <f t="shared" si="1"/>
        <v>0</v>
      </c>
      <c r="M10" s="4"/>
      <c r="N10" s="26" t="s">
        <v>19</v>
      </c>
      <c r="O10" s="2"/>
      <c r="P10" s="2"/>
      <c r="Q10" s="2"/>
      <c r="R10" s="2"/>
      <c r="S10" s="2"/>
      <c r="T10" s="5"/>
    </row>
    <row r="11" spans="1:20" x14ac:dyDescent="0.2">
      <c r="A11" s="4" t="s">
        <v>54</v>
      </c>
      <c r="B11" s="6">
        <v>100</v>
      </c>
      <c r="C11" s="60">
        <v>3</v>
      </c>
      <c r="D11" s="61">
        <v>0.45</v>
      </c>
      <c r="E11" s="61">
        <v>0.31</v>
      </c>
      <c r="F11" s="61">
        <v>0.25</v>
      </c>
      <c r="G11" s="61">
        <v>0.21</v>
      </c>
      <c r="H11" s="62">
        <v>0.2</v>
      </c>
      <c r="I11" s="97"/>
      <c r="J11" s="63">
        <f t="shared" si="0"/>
        <v>0</v>
      </c>
      <c r="K11" s="62">
        <f t="shared" si="1"/>
        <v>0</v>
      </c>
      <c r="M11" s="4"/>
      <c r="N11" s="2"/>
      <c r="O11" s="2"/>
      <c r="P11" s="2"/>
      <c r="Q11" s="2"/>
      <c r="R11" s="2"/>
      <c r="S11" s="2"/>
      <c r="T11" s="5"/>
    </row>
    <row r="12" spans="1:20" x14ac:dyDescent="0.2">
      <c r="A12" s="4" t="s">
        <v>58</v>
      </c>
      <c r="B12" s="6">
        <v>40</v>
      </c>
      <c r="C12" s="60">
        <v>0.8</v>
      </c>
      <c r="D12" s="61">
        <v>0.45</v>
      </c>
      <c r="E12" s="61">
        <v>0.31</v>
      </c>
      <c r="F12" s="61">
        <v>0.25</v>
      </c>
      <c r="G12" s="61">
        <v>0.21</v>
      </c>
      <c r="H12" s="62">
        <v>0.2</v>
      </c>
      <c r="I12" s="97"/>
      <c r="J12" s="63">
        <f t="shared" si="0"/>
        <v>0</v>
      </c>
      <c r="K12" s="62">
        <f t="shared" si="1"/>
        <v>0</v>
      </c>
      <c r="M12" s="7" t="s">
        <v>14</v>
      </c>
      <c r="N12" s="8"/>
      <c r="O12" s="8"/>
      <c r="P12" s="27" t="s">
        <v>15</v>
      </c>
      <c r="Q12" s="28">
        <f>Q13*Q14*Q17*Q20</f>
        <v>0</v>
      </c>
      <c r="R12" s="27" t="s">
        <v>1</v>
      </c>
      <c r="S12" s="2"/>
      <c r="T12" s="5"/>
    </row>
    <row r="13" spans="1:20" ht="14.25" x14ac:dyDescent="0.25">
      <c r="A13" s="4" t="s">
        <v>58</v>
      </c>
      <c r="B13" s="6">
        <v>50</v>
      </c>
      <c r="C13" s="60">
        <v>1.5</v>
      </c>
      <c r="D13" s="61">
        <v>0.45</v>
      </c>
      <c r="E13" s="61">
        <v>0.31</v>
      </c>
      <c r="F13" s="61">
        <v>0.25</v>
      </c>
      <c r="G13" s="61">
        <v>0.21</v>
      </c>
      <c r="H13" s="62">
        <v>0.2</v>
      </c>
      <c r="I13" s="97"/>
      <c r="J13" s="63">
        <f t="shared" si="0"/>
        <v>0</v>
      </c>
      <c r="K13" s="62">
        <f t="shared" si="1"/>
        <v>0</v>
      </c>
      <c r="M13" s="7" t="s">
        <v>20</v>
      </c>
      <c r="N13" s="8"/>
      <c r="O13" s="8"/>
      <c r="P13" s="8"/>
      <c r="Q13" s="29">
        <f>J26</f>
        <v>0</v>
      </c>
      <c r="R13" s="2"/>
      <c r="S13" s="2"/>
      <c r="T13" s="5"/>
    </row>
    <row r="14" spans="1:20" ht="14.25" x14ac:dyDescent="0.25">
      <c r="A14" s="4" t="s">
        <v>60</v>
      </c>
      <c r="B14" s="6">
        <v>40</v>
      </c>
      <c r="C14" s="60">
        <v>2.5</v>
      </c>
      <c r="D14" s="61">
        <v>0.45</v>
      </c>
      <c r="E14" s="61">
        <v>0.31</v>
      </c>
      <c r="F14" s="61">
        <v>0.25</v>
      </c>
      <c r="G14" s="61">
        <v>0.21</v>
      </c>
      <c r="H14" s="62">
        <v>0.2</v>
      </c>
      <c r="I14" s="97"/>
      <c r="J14" s="63">
        <f t="shared" si="0"/>
        <v>0</v>
      </c>
      <c r="K14" s="62">
        <f t="shared" si="1"/>
        <v>0</v>
      </c>
      <c r="M14" s="7" t="s">
        <v>21</v>
      </c>
      <c r="N14" s="8"/>
      <c r="O14" s="8"/>
      <c r="P14" s="8"/>
      <c r="Q14" s="14">
        <v>1</v>
      </c>
      <c r="R14" s="2"/>
      <c r="S14" s="2"/>
      <c r="T14" s="5"/>
    </row>
    <row r="15" spans="1:20" ht="15.75" x14ac:dyDescent="0.2">
      <c r="A15" s="4" t="s">
        <v>60</v>
      </c>
      <c r="B15" s="6">
        <v>50</v>
      </c>
      <c r="C15" s="60">
        <v>4</v>
      </c>
      <c r="D15" s="61">
        <v>0.45</v>
      </c>
      <c r="E15" s="61">
        <v>0.31</v>
      </c>
      <c r="F15" s="61">
        <v>0.25</v>
      </c>
      <c r="G15" s="61">
        <v>0.21</v>
      </c>
      <c r="H15" s="62">
        <v>0.2</v>
      </c>
      <c r="I15" s="97"/>
      <c r="J15" s="63">
        <f t="shared" si="0"/>
        <v>0</v>
      </c>
      <c r="K15" s="62">
        <f t="shared" si="1"/>
        <v>0</v>
      </c>
      <c r="M15" s="4"/>
      <c r="N15" s="2" t="s">
        <v>22</v>
      </c>
      <c r="O15" s="2"/>
      <c r="P15" s="2"/>
      <c r="Q15" s="32"/>
      <c r="R15" s="2"/>
      <c r="S15" s="2"/>
      <c r="T15" s="5"/>
    </row>
    <row r="16" spans="1:20" ht="15.75" x14ac:dyDescent="0.2">
      <c r="A16" s="4" t="s">
        <v>63</v>
      </c>
      <c r="B16" s="6" t="s">
        <v>12</v>
      </c>
      <c r="C16" s="60">
        <v>2</v>
      </c>
      <c r="D16" s="61">
        <v>0.6</v>
      </c>
      <c r="E16" s="61">
        <v>0.45</v>
      </c>
      <c r="F16" s="61">
        <v>0.4</v>
      </c>
      <c r="G16" s="61">
        <v>0.34</v>
      </c>
      <c r="H16" s="62">
        <v>0.3</v>
      </c>
      <c r="I16" s="97"/>
      <c r="J16" s="63">
        <f t="shared" si="0"/>
        <v>0</v>
      </c>
      <c r="K16" s="62">
        <f t="shared" si="1"/>
        <v>0</v>
      </c>
      <c r="M16" s="4"/>
      <c r="N16" s="2" t="s">
        <v>23</v>
      </c>
      <c r="O16" s="2"/>
      <c r="P16" s="2"/>
      <c r="Q16" s="32"/>
      <c r="R16" s="2"/>
      <c r="S16" s="2"/>
      <c r="T16" s="5"/>
    </row>
    <row r="17" spans="1:20" ht="14.25" x14ac:dyDescent="0.25">
      <c r="A17" s="4" t="s">
        <v>65</v>
      </c>
      <c r="B17" s="6" t="s">
        <v>12</v>
      </c>
      <c r="C17" s="60">
        <v>1</v>
      </c>
      <c r="D17" s="61">
        <v>0.45</v>
      </c>
      <c r="E17" s="61">
        <v>0.31</v>
      </c>
      <c r="F17" s="61">
        <v>0.25</v>
      </c>
      <c r="G17" s="61">
        <v>0.21</v>
      </c>
      <c r="H17" s="62">
        <v>0.2</v>
      </c>
      <c r="I17" s="97"/>
      <c r="J17" s="63">
        <f t="shared" si="0"/>
        <v>0</v>
      </c>
      <c r="K17" s="62">
        <f t="shared" si="1"/>
        <v>0</v>
      </c>
      <c r="M17" s="7" t="s">
        <v>24</v>
      </c>
      <c r="N17" s="8"/>
      <c r="O17" s="8"/>
      <c r="P17" s="8"/>
      <c r="Q17" s="14">
        <v>1</v>
      </c>
      <c r="R17" s="2"/>
      <c r="S17" s="2"/>
      <c r="T17" s="5"/>
    </row>
    <row r="18" spans="1:20" x14ac:dyDescent="0.2">
      <c r="A18" s="4" t="s">
        <v>66</v>
      </c>
      <c r="B18" s="6" t="s">
        <v>12</v>
      </c>
      <c r="C18" s="60">
        <v>0.1</v>
      </c>
      <c r="D18" s="61">
        <v>0.45</v>
      </c>
      <c r="E18" s="61">
        <v>0.31</v>
      </c>
      <c r="F18" s="61">
        <v>0.25</v>
      </c>
      <c r="G18" s="61">
        <v>0.21</v>
      </c>
      <c r="H18" s="62">
        <v>0.2</v>
      </c>
      <c r="I18" s="97"/>
      <c r="J18" s="63">
        <f t="shared" si="0"/>
        <v>0</v>
      </c>
      <c r="K18" s="62">
        <f t="shared" si="1"/>
        <v>0</v>
      </c>
      <c r="M18" s="4"/>
      <c r="N18" s="2" t="s">
        <v>25</v>
      </c>
      <c r="O18" s="2"/>
      <c r="P18" s="2"/>
      <c r="Q18" s="32"/>
      <c r="R18" s="2"/>
      <c r="S18" s="2"/>
      <c r="T18" s="5"/>
    </row>
    <row r="19" spans="1:20" x14ac:dyDescent="0.2">
      <c r="A19" s="4" t="s">
        <v>86</v>
      </c>
      <c r="B19" s="6" t="s">
        <v>12</v>
      </c>
      <c r="C19" s="60">
        <v>2</v>
      </c>
      <c r="D19" s="61">
        <v>0.45</v>
      </c>
      <c r="E19" s="61">
        <v>0.31</v>
      </c>
      <c r="F19" s="61">
        <v>0.25</v>
      </c>
      <c r="G19" s="61">
        <v>0.21</v>
      </c>
      <c r="H19" s="62">
        <v>0.2</v>
      </c>
      <c r="I19" s="97"/>
      <c r="J19" s="63">
        <f t="shared" ref="J19:J24" si="2">IF(I19&lt;1,0,IF(I19=1,D19,IF(I19=2,E19,IF(I19=3,F19,IF(I19=4,G19,H19)))))</f>
        <v>0</v>
      </c>
      <c r="K19" s="62">
        <f t="shared" ref="K19:K24" si="3">J19*I19*C19</f>
        <v>0</v>
      </c>
      <c r="M19" s="4"/>
      <c r="N19" s="2" t="s">
        <v>26</v>
      </c>
      <c r="O19" s="2"/>
      <c r="P19" s="2"/>
      <c r="Q19" s="32"/>
      <c r="R19" s="2"/>
      <c r="S19" s="2"/>
      <c r="T19" s="5"/>
    </row>
    <row r="20" spans="1:20" ht="14.25" x14ac:dyDescent="0.25">
      <c r="A20" s="4" t="s">
        <v>68</v>
      </c>
      <c r="B20" s="6" t="s">
        <v>12</v>
      </c>
      <c r="C20" s="60">
        <v>1.5</v>
      </c>
      <c r="D20" s="61">
        <v>0.45</v>
      </c>
      <c r="E20" s="61">
        <v>0.31</v>
      </c>
      <c r="F20" s="61">
        <v>0.25</v>
      </c>
      <c r="G20" s="61">
        <v>0.21</v>
      </c>
      <c r="H20" s="62">
        <v>0.2</v>
      </c>
      <c r="I20" s="97"/>
      <c r="J20" s="63">
        <f t="shared" si="2"/>
        <v>0</v>
      </c>
      <c r="K20" s="62">
        <f t="shared" si="3"/>
        <v>0</v>
      </c>
      <c r="M20" s="7" t="s">
        <v>27</v>
      </c>
      <c r="N20" s="8"/>
      <c r="O20" s="8"/>
      <c r="P20" s="8"/>
      <c r="Q20" s="14">
        <v>1.3</v>
      </c>
      <c r="R20" s="2"/>
      <c r="S20" s="2"/>
      <c r="T20" s="5"/>
    </row>
    <row r="21" spans="1:20" x14ac:dyDescent="0.2">
      <c r="A21" s="4" t="s">
        <v>69</v>
      </c>
      <c r="B21" s="6" t="s">
        <v>12</v>
      </c>
      <c r="C21" s="60">
        <v>2</v>
      </c>
      <c r="D21" s="61">
        <v>0.45</v>
      </c>
      <c r="E21" s="61">
        <v>0.31</v>
      </c>
      <c r="F21" s="61">
        <v>0.25</v>
      </c>
      <c r="G21" s="61">
        <v>0.21</v>
      </c>
      <c r="H21" s="62">
        <v>0.2</v>
      </c>
      <c r="I21" s="97"/>
      <c r="J21" s="63">
        <f t="shared" si="2"/>
        <v>0</v>
      </c>
      <c r="K21" s="62">
        <f t="shared" si="3"/>
        <v>0</v>
      </c>
      <c r="M21" s="4"/>
      <c r="N21" s="2" t="s">
        <v>28</v>
      </c>
      <c r="O21" s="2"/>
      <c r="P21" s="2"/>
      <c r="Q21" s="2"/>
      <c r="R21" s="2"/>
      <c r="S21" s="2"/>
      <c r="T21" s="5"/>
    </row>
    <row r="22" spans="1:20" x14ac:dyDescent="0.2">
      <c r="A22" s="4" t="s">
        <v>70</v>
      </c>
      <c r="B22" s="6">
        <v>15</v>
      </c>
      <c r="C22" s="60">
        <v>0.5</v>
      </c>
      <c r="D22" s="61">
        <v>0.45</v>
      </c>
      <c r="E22" s="61">
        <v>0.31</v>
      </c>
      <c r="F22" s="61">
        <v>0.25</v>
      </c>
      <c r="G22" s="61">
        <v>0.21</v>
      </c>
      <c r="H22" s="62">
        <v>0.2</v>
      </c>
      <c r="I22" s="97"/>
      <c r="J22" s="63">
        <f t="shared" si="2"/>
        <v>0</v>
      </c>
      <c r="K22" s="62">
        <f t="shared" si="3"/>
        <v>0</v>
      </c>
      <c r="M22" s="4"/>
      <c r="N22" s="2" t="s">
        <v>29</v>
      </c>
      <c r="O22" s="2"/>
      <c r="P22" s="2"/>
      <c r="Q22" s="2"/>
      <c r="R22" s="2"/>
      <c r="S22" s="2"/>
      <c r="T22" s="5"/>
    </row>
    <row r="23" spans="1:20" x14ac:dyDescent="0.2">
      <c r="A23" s="4" t="s">
        <v>70</v>
      </c>
      <c r="B23" s="6">
        <v>20</v>
      </c>
      <c r="C23" s="60">
        <v>1</v>
      </c>
      <c r="D23" s="61">
        <v>0.45</v>
      </c>
      <c r="E23" s="61">
        <v>0.31</v>
      </c>
      <c r="F23" s="61">
        <v>0.25</v>
      </c>
      <c r="G23" s="61">
        <v>0.21</v>
      </c>
      <c r="H23" s="62">
        <v>0.2</v>
      </c>
      <c r="I23" s="97"/>
      <c r="J23" s="63">
        <f t="shared" si="2"/>
        <v>0</v>
      </c>
      <c r="K23" s="62">
        <f t="shared" si="3"/>
        <v>0</v>
      </c>
      <c r="M23" s="4"/>
      <c r="N23" s="2" t="s">
        <v>30</v>
      </c>
      <c r="O23" s="2"/>
      <c r="P23" s="2"/>
      <c r="Q23" s="2"/>
      <c r="R23" s="2"/>
      <c r="S23" s="2"/>
      <c r="T23" s="5"/>
    </row>
    <row r="24" spans="1:20" x14ac:dyDescent="0.2">
      <c r="A24" s="7" t="s">
        <v>70</v>
      </c>
      <c r="B24" s="11">
        <v>25</v>
      </c>
      <c r="C24" s="73">
        <v>1.7</v>
      </c>
      <c r="D24" s="74">
        <v>0.45</v>
      </c>
      <c r="E24" s="74">
        <v>0.31</v>
      </c>
      <c r="F24" s="74">
        <v>0.25</v>
      </c>
      <c r="G24" s="74">
        <v>0.21</v>
      </c>
      <c r="H24" s="75">
        <v>0.2</v>
      </c>
      <c r="I24" s="98"/>
      <c r="J24" s="76">
        <f t="shared" si="2"/>
        <v>0</v>
      </c>
      <c r="K24" s="75">
        <f t="shared" si="3"/>
        <v>0</v>
      </c>
      <c r="M24" s="4"/>
      <c r="N24" s="2"/>
      <c r="O24" s="2"/>
      <c r="P24" s="2"/>
      <c r="Q24" s="2"/>
      <c r="R24" s="2"/>
      <c r="S24" s="2"/>
      <c r="T24" s="5"/>
    </row>
    <row r="25" spans="1:20" x14ac:dyDescent="0.2">
      <c r="A25" s="4"/>
      <c r="B25" s="2"/>
      <c r="C25" s="2"/>
      <c r="D25" s="2"/>
      <c r="E25" s="2"/>
      <c r="F25" s="2"/>
      <c r="G25" s="2"/>
      <c r="H25" s="2"/>
      <c r="I25" s="2"/>
      <c r="J25" s="2"/>
      <c r="K25" s="5"/>
      <c r="M25" s="4"/>
      <c r="N25" s="2"/>
      <c r="O25" s="2"/>
      <c r="P25" s="2"/>
      <c r="Q25" s="2"/>
      <c r="R25" s="2"/>
      <c r="S25" s="2"/>
      <c r="T25" s="5"/>
    </row>
    <row r="26" spans="1:20" ht="14.25" x14ac:dyDescent="0.25">
      <c r="A26" s="7"/>
      <c r="B26" s="8"/>
      <c r="C26" s="8"/>
      <c r="D26" s="8"/>
      <c r="E26" s="8"/>
      <c r="F26" s="8"/>
      <c r="G26" s="8"/>
      <c r="H26" s="8"/>
      <c r="I26" s="78" t="s">
        <v>71</v>
      </c>
      <c r="J26" s="79">
        <f>SUM(K8:K24)</f>
        <v>0</v>
      </c>
      <c r="K26" s="80" t="s">
        <v>1</v>
      </c>
      <c r="M26" s="44" t="s">
        <v>31</v>
      </c>
      <c r="N26" s="2"/>
      <c r="O26" s="2"/>
      <c r="P26" s="2"/>
      <c r="Q26" s="2"/>
      <c r="R26" s="2"/>
      <c r="S26" s="2"/>
      <c r="T26" s="5"/>
    </row>
    <row r="27" spans="1:20" x14ac:dyDescent="0.2">
      <c r="B27" s="2"/>
      <c r="C27" s="2"/>
      <c r="D27" s="2"/>
      <c r="E27" s="2"/>
      <c r="F27" s="2"/>
      <c r="G27" s="2"/>
      <c r="H27" s="2"/>
      <c r="I27" s="2"/>
      <c r="J27" s="2"/>
      <c r="K27" s="2"/>
      <c r="M27" s="4"/>
      <c r="N27" s="2"/>
      <c r="O27" s="2"/>
      <c r="P27" s="2"/>
      <c r="Q27" s="2"/>
      <c r="R27" s="2"/>
      <c r="S27" s="2"/>
      <c r="T27" s="5"/>
    </row>
    <row r="28" spans="1:20" s="2" customFormat="1" x14ac:dyDescent="0.2">
      <c r="C28" s="3"/>
      <c r="D28" s="3"/>
      <c r="E28" s="3"/>
      <c r="F28" s="3"/>
      <c r="G28" s="3"/>
      <c r="M28" s="34"/>
      <c r="N28" s="36" t="s">
        <v>32</v>
      </c>
      <c r="O28" s="37">
        <f>(IF(Q12&lt;=2,2,IF(AND(Q12&lt;=4,Q12&gt;2),4,IF(AND(Q12&lt;=7,Q12&gt;4),7,IF(AND(Q12&lt;=10,Q12&gt;7),10,IF(AND(Q12&lt;=15,Q12&gt;10),15,IF(AND(Q12&lt;=20,Q12&gt;15),20,IF(AND(Q12&lt;=25,Q12&gt;20),25,"FINNS EJ"))))))))</f>
        <v>2</v>
      </c>
      <c r="P28" s="38" t="s">
        <v>33</v>
      </c>
      <c r="Q28" s="35"/>
      <c r="R28" s="35"/>
      <c r="S28" s="3"/>
      <c r="T28" s="5"/>
    </row>
    <row r="29" spans="1:20" ht="15.75" x14ac:dyDescent="0.2">
      <c r="M29" s="45"/>
      <c r="N29" s="35"/>
      <c r="O29" s="35"/>
      <c r="P29" s="36" t="s">
        <v>34</v>
      </c>
      <c r="Q29" s="46">
        <f>O28/10</f>
        <v>0.2</v>
      </c>
      <c r="R29" s="38" t="s">
        <v>35</v>
      </c>
      <c r="S29" s="2"/>
      <c r="T29" s="5"/>
    </row>
    <row r="30" spans="1:20" x14ac:dyDescent="0.2">
      <c r="M30" s="44" t="s">
        <v>90</v>
      </c>
      <c r="N30" s="2"/>
      <c r="O30" s="2"/>
      <c r="P30" s="2"/>
      <c r="Q30" s="2"/>
      <c r="R30" s="2"/>
      <c r="S30" s="2"/>
      <c r="T30" s="5"/>
    </row>
    <row r="31" spans="1:20" x14ac:dyDescent="0.2">
      <c r="J31" s="81" t="s">
        <v>2</v>
      </c>
      <c r="M31" s="48" t="s">
        <v>89</v>
      </c>
      <c r="N31" s="8"/>
      <c r="O31" s="8"/>
      <c r="P31" s="8"/>
      <c r="Q31" s="8"/>
      <c r="R31" s="8"/>
      <c r="S31" s="8"/>
      <c r="T31" s="15"/>
    </row>
    <row r="33" spans="1:20" x14ac:dyDescent="0.2">
      <c r="A33" s="16"/>
      <c r="B33" s="103" t="s">
        <v>4</v>
      </c>
      <c r="C33" s="17"/>
      <c r="D33" s="17"/>
      <c r="E33" s="102" t="s">
        <v>5</v>
      </c>
      <c r="F33" s="103"/>
      <c r="G33" s="17"/>
      <c r="H33" s="17"/>
      <c r="I33" s="17"/>
      <c r="J33" s="102" t="s">
        <v>6</v>
      </c>
      <c r="K33" s="18"/>
      <c r="T33" s="99" t="s">
        <v>3</v>
      </c>
    </row>
    <row r="34" spans="1:20" x14ac:dyDescent="0.2">
      <c r="A34" s="19" t="s">
        <v>8</v>
      </c>
      <c r="B34" s="20"/>
      <c r="C34" s="20"/>
      <c r="D34" s="22"/>
      <c r="E34" s="20"/>
      <c r="F34" s="20"/>
      <c r="G34" s="20"/>
      <c r="H34" s="20"/>
      <c r="I34" s="20"/>
      <c r="J34" s="21"/>
      <c r="K34" s="22"/>
    </row>
    <row r="35" spans="1:20" x14ac:dyDescent="0.2">
      <c r="A35" s="19" t="s">
        <v>9</v>
      </c>
      <c r="B35" s="20"/>
      <c r="C35" s="20"/>
      <c r="D35" s="22"/>
      <c r="E35" s="20"/>
      <c r="F35" s="20"/>
      <c r="G35" s="20"/>
      <c r="H35" s="20"/>
      <c r="I35" s="20"/>
      <c r="J35" s="21"/>
      <c r="K35" s="22"/>
    </row>
    <row r="36" spans="1:20" x14ac:dyDescent="0.2">
      <c r="I36" s="2"/>
      <c r="J36" s="2"/>
      <c r="K36" s="2"/>
    </row>
    <row r="37" spans="1:20" x14ac:dyDescent="0.2">
      <c r="B37" s="102" t="s">
        <v>7</v>
      </c>
      <c r="C37" s="17"/>
      <c r="D37" s="17"/>
      <c r="E37" s="106" t="s">
        <v>10</v>
      </c>
      <c r="F37" s="107"/>
      <c r="G37" s="4"/>
      <c r="H37" s="2"/>
      <c r="I37" s="2"/>
      <c r="J37" s="2"/>
      <c r="K37" s="2"/>
    </row>
    <row r="38" spans="1:20" x14ac:dyDescent="0.2">
      <c r="B38" s="23"/>
      <c r="C38" s="42"/>
      <c r="D38" s="42"/>
      <c r="E38" s="41"/>
      <c r="F38" s="82"/>
      <c r="G38" s="4"/>
      <c r="H38" s="2"/>
      <c r="I38" s="2"/>
      <c r="J38" s="2"/>
      <c r="K38" s="2"/>
    </row>
    <row r="39" spans="1:20" x14ac:dyDescent="0.2">
      <c r="B39" s="41"/>
      <c r="C39" s="83"/>
      <c r="D39" s="84"/>
      <c r="E39" s="85"/>
      <c r="F39" s="85"/>
      <c r="G39" s="2"/>
      <c r="H39" s="2"/>
      <c r="I39" s="2"/>
      <c r="J39" s="2"/>
      <c r="K39" s="2"/>
    </row>
    <row r="40" spans="1:20" x14ac:dyDescent="0.2">
      <c r="I40" s="2"/>
      <c r="J40" s="2"/>
      <c r="K40" s="2"/>
    </row>
  </sheetData>
  <sheetProtection algorithmName="SHA-512" hashValue="Qz6DZ+xOnW3gU7cgQErCOvAfF3lgkaLgOGS8ghM7QdnwdzN2Kf71BANWeleBCHapD/wU0M8bSQYkYhK/uE7cuA==" saltValue="7shZ0ZMfyiaX6De4pAA9YQ==" spinCount="100000" sheet="1" objects="1" scenarios="1"/>
  <mergeCells count="2">
    <mergeCell ref="E37:F37"/>
    <mergeCell ref="B1:I1"/>
  </mergeCells>
  <phoneticPr fontId="9" type="noConversion"/>
  <dataValidations count="3">
    <dataValidation type="list" allowBlank="1" showInputMessage="1" showErrorMessage="1" sqref="Q14">
      <mc:AlternateContent xmlns:x12ac="http://schemas.microsoft.com/office/spreadsheetml/2011/1/ac" xmlns:mc="http://schemas.openxmlformats.org/markup-compatibility/2006">
        <mc:Choice Requires="x12ac">
          <x12ac:list>"1,0","1,5"</x12ac:list>
        </mc:Choice>
        <mc:Fallback>
          <formula1>"1,0,1,5"</formula1>
        </mc:Fallback>
      </mc:AlternateContent>
    </dataValidation>
    <dataValidation type="list" allowBlank="1" showInputMessage="1" showErrorMessage="1" sqref="Q17">
      <mc:AlternateContent xmlns:x12ac="http://schemas.microsoft.com/office/spreadsheetml/2011/1/ac" xmlns:mc="http://schemas.openxmlformats.org/markup-compatibility/2006">
        <mc:Choice Requires="x12ac">
          <x12ac:list>"1,0","1,3"</x12ac:list>
        </mc:Choice>
        <mc:Fallback>
          <formula1>"1,0,1,3"</formula1>
        </mc:Fallback>
      </mc:AlternateContent>
    </dataValidation>
    <dataValidation type="list" allowBlank="1" showInputMessage="1" showErrorMessage="1" sqref="Q20">
      <mc:AlternateContent xmlns:x12ac="http://schemas.microsoft.com/office/spreadsheetml/2011/1/ac" xmlns:mc="http://schemas.openxmlformats.org/markup-compatibility/2006">
        <mc:Choice Requires="x12ac">
          <x12ac:list>"1,0","1,3","1,5"</x12ac:list>
        </mc:Choice>
        <mc:Fallback>
          <formula1>"1,0,1,3,1,5"</formula1>
        </mc:Fallback>
      </mc:AlternateContent>
    </dataValidation>
  </dataValidations>
  <printOptions horizontalCentered="1"/>
  <pageMargins left="0.25" right="0.25" top="0.75" bottom="0.75" header="0.3" footer="0.3"/>
  <pageSetup paperSize="9" scale="83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6">
    <pageSetUpPr fitToPage="1"/>
  </sheetPr>
  <dimension ref="A1:V33"/>
  <sheetViews>
    <sheetView zoomScale="120" zoomScaleNormal="120" workbookViewId="0">
      <selection activeCell="K31" sqref="K31"/>
    </sheetView>
  </sheetViews>
  <sheetFormatPr defaultColWidth="10.5" defaultRowHeight="12.75" x14ac:dyDescent="0.2"/>
  <cols>
    <col min="1" max="2" width="12.83203125" style="3" customWidth="1"/>
    <col min="3" max="12" width="6.83203125" style="3" customWidth="1"/>
    <col min="13" max="17" width="12.83203125" style="3" customWidth="1"/>
    <col min="18" max="21" width="8.83203125" style="3" customWidth="1"/>
    <col min="22" max="16384" width="10.5" style="3"/>
  </cols>
  <sheetData>
    <row r="1" spans="1:22" x14ac:dyDescent="0.2">
      <c r="A1" s="2"/>
      <c r="B1" s="108" t="s">
        <v>0</v>
      </c>
      <c r="C1" s="108"/>
      <c r="D1" s="108"/>
      <c r="E1" s="108"/>
      <c r="F1" s="108"/>
      <c r="G1" s="108"/>
      <c r="H1" s="108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1:22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</row>
    <row r="3" spans="1:22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spans="1:22" x14ac:dyDescent="0.2">
      <c r="A4" s="43"/>
      <c r="B4" s="1"/>
      <c r="C4" s="1"/>
      <c r="D4" s="1"/>
      <c r="E4" s="1"/>
      <c r="F4" s="1"/>
      <c r="G4" s="1"/>
      <c r="H4" s="1"/>
      <c r="I4" s="104"/>
      <c r="J4" s="104"/>
      <c r="K4" s="104"/>
      <c r="L4" s="13"/>
      <c r="M4" s="13"/>
      <c r="N4" s="101" t="s">
        <v>11</v>
      </c>
      <c r="O4" s="1"/>
      <c r="P4" s="1"/>
      <c r="Q4" s="1"/>
      <c r="R4" s="1"/>
      <c r="S4" s="1"/>
      <c r="T4" s="1"/>
      <c r="U4" s="13"/>
    </row>
    <row r="5" spans="1:22" x14ac:dyDescent="0.2">
      <c r="A5" s="4"/>
      <c r="B5" s="88" t="s">
        <v>72</v>
      </c>
      <c r="C5" s="8"/>
      <c r="D5" s="8"/>
      <c r="E5" s="8"/>
      <c r="F5" s="2"/>
      <c r="G5" s="2"/>
      <c r="H5" s="12"/>
      <c r="I5" s="55"/>
      <c r="J5" s="2"/>
      <c r="K5" s="95" t="s">
        <v>73</v>
      </c>
      <c r="L5" s="47" t="s">
        <v>92</v>
      </c>
      <c r="N5" s="25"/>
      <c r="O5" s="2"/>
      <c r="P5" s="2"/>
      <c r="Q5" s="2"/>
      <c r="R5" s="2"/>
      <c r="S5" s="2"/>
      <c r="T5" s="2"/>
      <c r="U5" s="5"/>
    </row>
    <row r="6" spans="1:22" x14ac:dyDescent="0.2">
      <c r="A6" s="4"/>
      <c r="B6" s="2"/>
      <c r="C6" s="12" t="s">
        <v>74</v>
      </c>
      <c r="D6" s="30"/>
      <c r="E6" s="6" t="s">
        <v>75</v>
      </c>
      <c r="F6" s="2"/>
      <c r="G6" s="2"/>
      <c r="H6" s="12"/>
      <c r="I6" s="67" t="s">
        <v>76</v>
      </c>
      <c r="J6" s="2"/>
      <c r="K6" s="24"/>
      <c r="L6" s="65"/>
      <c r="N6" s="4" t="s">
        <v>16</v>
      </c>
      <c r="O6" s="2"/>
      <c r="P6" s="2"/>
      <c r="Q6" s="2"/>
      <c r="R6" s="2"/>
      <c r="S6" s="2"/>
      <c r="T6" s="2"/>
      <c r="U6" s="5"/>
    </row>
    <row r="7" spans="1:22" x14ac:dyDescent="0.2">
      <c r="A7" s="4"/>
      <c r="B7" s="2"/>
      <c r="C7" s="12" t="s">
        <v>77</v>
      </c>
      <c r="D7" s="66">
        <f>IF(L5="l",20,IF(L5="m",15,10))</f>
        <v>15</v>
      </c>
      <c r="E7" s="6" t="s">
        <v>52</v>
      </c>
      <c r="F7" s="2"/>
      <c r="G7" s="2"/>
      <c r="H7" s="12"/>
      <c r="I7" s="67" t="s">
        <v>78</v>
      </c>
      <c r="J7" s="2"/>
      <c r="K7" s="24"/>
      <c r="L7" s="65"/>
      <c r="N7" s="4" t="s">
        <v>17</v>
      </c>
      <c r="O7" s="2"/>
      <c r="P7" s="2"/>
      <c r="Q7" s="2"/>
      <c r="R7" s="2"/>
      <c r="S7" s="2"/>
      <c r="T7" s="2"/>
      <c r="U7" s="5"/>
    </row>
    <row r="8" spans="1:22" x14ac:dyDescent="0.2">
      <c r="A8" s="4"/>
      <c r="B8" s="2"/>
      <c r="C8" s="10" t="s">
        <v>55</v>
      </c>
      <c r="D8" s="40">
        <f>IF(D7="fel",0,D6*D7)</f>
        <v>0</v>
      </c>
      <c r="E8" s="6"/>
      <c r="F8" s="2"/>
      <c r="G8" s="2"/>
      <c r="H8" s="12"/>
      <c r="I8" s="67" t="s">
        <v>79</v>
      </c>
      <c r="J8" s="2"/>
      <c r="K8" s="2"/>
      <c r="L8" s="65"/>
      <c r="N8" s="4" t="s">
        <v>18</v>
      </c>
      <c r="O8" s="2"/>
      <c r="P8" s="2"/>
      <c r="Q8" s="2"/>
      <c r="R8" s="2"/>
      <c r="S8" s="2"/>
      <c r="T8" s="2"/>
      <c r="U8" s="5"/>
    </row>
    <row r="9" spans="1:22" x14ac:dyDescent="0.2">
      <c r="A9" s="4"/>
      <c r="B9" s="2"/>
      <c r="C9" s="2"/>
      <c r="D9" s="2"/>
      <c r="E9" s="6"/>
      <c r="F9" s="2"/>
      <c r="G9" s="2"/>
      <c r="H9" s="2"/>
      <c r="I9" s="89" t="s">
        <v>80</v>
      </c>
      <c r="J9" s="2"/>
      <c r="K9" s="2"/>
      <c r="L9" s="68"/>
      <c r="N9" s="4"/>
      <c r="O9" s="2"/>
      <c r="P9" s="2"/>
      <c r="Q9" s="2"/>
      <c r="R9" s="2"/>
      <c r="S9" s="2"/>
      <c r="T9" s="2"/>
      <c r="U9" s="5"/>
    </row>
    <row r="10" spans="1:22" ht="14.25" x14ac:dyDescent="0.25">
      <c r="A10" s="4"/>
      <c r="B10" s="90" t="s">
        <v>84</v>
      </c>
      <c r="C10" s="2"/>
      <c r="D10" s="2"/>
      <c r="E10" s="6"/>
      <c r="F10" s="89"/>
      <c r="G10" s="2"/>
      <c r="H10" s="2"/>
      <c r="I10" s="2"/>
      <c r="J10" s="2"/>
      <c r="K10" s="2"/>
      <c r="L10" s="5"/>
      <c r="N10" s="4"/>
      <c r="O10" s="26" t="s">
        <v>19</v>
      </c>
      <c r="P10" s="2"/>
      <c r="Q10" s="2"/>
      <c r="R10" s="2"/>
      <c r="S10" s="2"/>
      <c r="T10" s="2"/>
      <c r="U10" s="5"/>
    </row>
    <row r="11" spans="1:22" x14ac:dyDescent="0.2">
      <c r="A11" s="4"/>
      <c r="B11" s="90" t="s">
        <v>85</v>
      </c>
      <c r="C11" s="2"/>
      <c r="D11" s="2"/>
      <c r="E11" s="6"/>
      <c r="F11" s="2"/>
      <c r="G11" s="2"/>
      <c r="H11" s="2"/>
      <c r="I11" s="2"/>
      <c r="J11" s="2"/>
      <c r="K11" s="2"/>
      <c r="L11" s="5"/>
      <c r="N11" s="4"/>
      <c r="O11" s="2"/>
      <c r="P11" s="2"/>
      <c r="Q11" s="2"/>
      <c r="R11" s="2"/>
      <c r="S11" s="2"/>
      <c r="T11" s="2"/>
      <c r="U11" s="5"/>
    </row>
    <row r="12" spans="1:22" x14ac:dyDescent="0.2">
      <c r="A12" s="4"/>
      <c r="B12" s="2"/>
      <c r="C12" s="12" t="s">
        <v>81</v>
      </c>
      <c r="D12" s="30"/>
      <c r="E12" s="6"/>
      <c r="F12" s="2"/>
      <c r="G12" s="2"/>
      <c r="H12" s="2"/>
      <c r="I12" s="2"/>
      <c r="J12" s="2"/>
      <c r="K12" s="2"/>
      <c r="L12" s="5"/>
      <c r="N12" s="7" t="s">
        <v>14</v>
      </c>
      <c r="O12" s="8"/>
      <c r="P12" s="8"/>
      <c r="Q12" s="27" t="s">
        <v>15</v>
      </c>
      <c r="R12" s="28">
        <f>R13*R14*R17*R20</f>
        <v>0</v>
      </c>
      <c r="S12" s="27" t="s">
        <v>1</v>
      </c>
      <c r="T12" s="2"/>
      <c r="U12" s="5"/>
    </row>
    <row r="13" spans="1:22" ht="14.25" x14ac:dyDescent="0.25">
      <c r="A13" s="4"/>
      <c r="B13" s="2"/>
      <c r="C13" s="12" t="s">
        <v>82</v>
      </c>
      <c r="D13" s="30"/>
      <c r="E13" s="6"/>
      <c r="F13" s="2"/>
      <c r="G13" s="2"/>
      <c r="H13" s="96" t="s">
        <v>87</v>
      </c>
      <c r="I13" s="2"/>
      <c r="J13" s="2"/>
      <c r="K13" s="2"/>
      <c r="L13" s="5"/>
      <c r="N13" s="7" t="s">
        <v>20</v>
      </c>
      <c r="O13" s="8"/>
      <c r="P13" s="8"/>
      <c r="Q13" s="8"/>
      <c r="R13" s="29">
        <f>I17</f>
        <v>0</v>
      </c>
      <c r="S13" s="2"/>
      <c r="T13" s="2"/>
      <c r="U13" s="5"/>
    </row>
    <row r="14" spans="1:22" ht="14.25" x14ac:dyDescent="0.25">
      <c r="A14" s="4"/>
      <c r="B14" s="2"/>
      <c r="C14" s="12" t="s">
        <v>83</v>
      </c>
      <c r="D14" s="37">
        <f>IF(D13&lt;&gt;"",D12*100/D13,0)</f>
        <v>0</v>
      </c>
      <c r="E14" s="6" t="s">
        <v>75</v>
      </c>
      <c r="F14" s="2"/>
      <c r="G14" s="2"/>
      <c r="H14" s="2"/>
      <c r="I14" s="2"/>
      <c r="J14" s="2"/>
      <c r="K14" s="12" t="s">
        <v>62</v>
      </c>
      <c r="L14" s="30"/>
      <c r="N14" s="7" t="s">
        <v>21</v>
      </c>
      <c r="O14" s="8"/>
      <c r="P14" s="8"/>
      <c r="Q14" s="8"/>
      <c r="R14" s="14">
        <v>1</v>
      </c>
      <c r="S14" s="2"/>
      <c r="T14" s="2"/>
      <c r="U14" s="5"/>
    </row>
    <row r="15" spans="1:22" ht="15.75" x14ac:dyDescent="0.2">
      <c r="A15" s="4"/>
      <c r="B15" s="2"/>
      <c r="C15" s="2"/>
      <c r="D15" s="12"/>
      <c r="E15" s="2"/>
      <c r="F15" s="2"/>
      <c r="G15" s="2"/>
      <c r="H15" s="2"/>
      <c r="I15" s="2"/>
      <c r="J15" s="2"/>
      <c r="K15" s="12" t="s">
        <v>64</v>
      </c>
      <c r="L15" s="91">
        <f>IF(L5="l",30,IF(L5="m",35,40))</f>
        <v>35</v>
      </c>
      <c r="N15" s="4"/>
      <c r="O15" s="2" t="s">
        <v>22</v>
      </c>
      <c r="P15" s="2"/>
      <c r="Q15" s="2"/>
      <c r="R15" s="32"/>
      <c r="S15" s="2"/>
      <c r="T15" s="2"/>
      <c r="U15" s="5"/>
    </row>
    <row r="16" spans="1:22" ht="15.75" x14ac:dyDescent="0.2">
      <c r="A16" s="4"/>
      <c r="B16" s="2"/>
      <c r="C16" s="2"/>
      <c r="D16" s="2"/>
      <c r="E16" s="2"/>
      <c r="F16" s="2"/>
      <c r="G16" s="2"/>
      <c r="H16" s="2"/>
      <c r="I16" s="2"/>
      <c r="J16" s="2"/>
      <c r="K16" s="2"/>
      <c r="L16" s="5"/>
      <c r="N16" s="4"/>
      <c r="O16" s="2" t="s">
        <v>23</v>
      </c>
      <c r="P16" s="2"/>
      <c r="Q16" s="2"/>
      <c r="R16" s="32"/>
      <c r="S16" s="2"/>
      <c r="T16" s="2"/>
      <c r="U16" s="5"/>
    </row>
    <row r="17" spans="1:22" ht="14.25" x14ac:dyDescent="0.25">
      <c r="A17" s="4"/>
      <c r="B17" s="2"/>
      <c r="C17" s="2"/>
      <c r="D17" s="2"/>
      <c r="E17" s="2"/>
      <c r="F17" s="2"/>
      <c r="G17" s="2"/>
      <c r="H17" s="37" t="s">
        <v>67</v>
      </c>
      <c r="I17" s="46">
        <f>IF(L14=0,0,D8*L15/3600/L14)</f>
        <v>0</v>
      </c>
      <c r="J17" s="37" t="s">
        <v>1</v>
      </c>
      <c r="K17" s="2"/>
      <c r="L17" s="5"/>
      <c r="N17" s="7" t="s">
        <v>24</v>
      </c>
      <c r="O17" s="8"/>
      <c r="P17" s="8"/>
      <c r="Q17" s="8"/>
      <c r="R17" s="14">
        <v>1</v>
      </c>
      <c r="S17" s="2"/>
      <c r="T17" s="2"/>
      <c r="U17" s="5"/>
    </row>
    <row r="18" spans="1:22" x14ac:dyDescent="0.2">
      <c r="A18" s="92"/>
      <c r="B18" s="93"/>
      <c r="C18" s="93"/>
      <c r="D18" s="93"/>
      <c r="E18" s="93"/>
      <c r="F18" s="93"/>
      <c r="G18" s="93"/>
      <c r="H18" s="93"/>
      <c r="I18" s="93"/>
      <c r="J18" s="93"/>
      <c r="K18" s="93"/>
      <c r="L18" s="94"/>
      <c r="N18" s="4"/>
      <c r="O18" s="2" t="s">
        <v>25</v>
      </c>
      <c r="P18" s="2"/>
      <c r="Q18" s="2"/>
      <c r="R18" s="32"/>
      <c r="S18" s="2"/>
      <c r="T18" s="2"/>
      <c r="U18" s="5"/>
    </row>
    <row r="19" spans="1:22" x14ac:dyDescent="0.2">
      <c r="B19" s="2"/>
      <c r="E19" s="2"/>
      <c r="F19" s="2"/>
      <c r="N19" s="4"/>
      <c r="O19" s="2" t="s">
        <v>26</v>
      </c>
      <c r="P19" s="2"/>
      <c r="Q19" s="2"/>
      <c r="R19" s="32"/>
      <c r="S19" s="2"/>
      <c r="T19" s="2"/>
      <c r="U19" s="5"/>
    </row>
    <row r="20" spans="1:22" ht="14.25" x14ac:dyDescent="0.25">
      <c r="E20" s="2"/>
      <c r="F20" s="2"/>
      <c r="N20" s="7" t="s">
        <v>27</v>
      </c>
      <c r="O20" s="8"/>
      <c r="P20" s="8"/>
      <c r="Q20" s="8"/>
      <c r="R20" s="14">
        <v>1.3</v>
      </c>
      <c r="S20" s="2"/>
      <c r="T20" s="2"/>
      <c r="U20" s="5"/>
    </row>
    <row r="21" spans="1:22" x14ac:dyDescent="0.2">
      <c r="N21" s="4"/>
      <c r="O21" s="2" t="s">
        <v>28</v>
      </c>
      <c r="P21" s="2"/>
      <c r="Q21" s="2"/>
      <c r="R21" s="2"/>
      <c r="S21" s="2"/>
      <c r="T21" s="2"/>
      <c r="U21" s="5"/>
    </row>
    <row r="22" spans="1:22" x14ac:dyDescent="0.2">
      <c r="N22" s="4"/>
      <c r="O22" s="2" t="s">
        <v>29</v>
      </c>
      <c r="P22" s="2"/>
      <c r="Q22" s="2"/>
      <c r="R22" s="2"/>
      <c r="S22" s="2"/>
      <c r="T22" s="2"/>
      <c r="U22" s="5"/>
    </row>
    <row r="23" spans="1:22" x14ac:dyDescent="0.2">
      <c r="K23" s="81" t="s">
        <v>2</v>
      </c>
      <c r="N23" s="4"/>
      <c r="O23" s="2" t="s">
        <v>30</v>
      </c>
      <c r="P23" s="2"/>
      <c r="Q23" s="2"/>
      <c r="R23" s="2"/>
      <c r="S23" s="2"/>
      <c r="T23" s="2"/>
      <c r="U23" s="5"/>
    </row>
    <row r="24" spans="1:22" x14ac:dyDescent="0.2">
      <c r="N24" s="4"/>
      <c r="O24" s="2"/>
      <c r="P24" s="2"/>
      <c r="Q24" s="2"/>
      <c r="R24" s="2"/>
      <c r="S24" s="2"/>
      <c r="T24" s="2"/>
      <c r="U24" s="5"/>
    </row>
    <row r="25" spans="1:22" x14ac:dyDescent="0.2">
      <c r="A25" s="16"/>
      <c r="B25" s="103" t="s">
        <v>4</v>
      </c>
      <c r="C25" s="17"/>
      <c r="D25" s="18"/>
      <c r="E25" s="106" t="s">
        <v>5</v>
      </c>
      <c r="F25" s="109"/>
      <c r="G25" s="17"/>
      <c r="H25" s="17"/>
      <c r="I25" s="106" t="s">
        <v>6</v>
      </c>
      <c r="J25" s="109"/>
      <c r="K25" s="18"/>
      <c r="N25" s="4"/>
      <c r="O25" s="2"/>
      <c r="P25" s="2"/>
      <c r="Q25" s="2"/>
      <c r="R25" s="2"/>
      <c r="S25" s="2"/>
      <c r="T25" s="2"/>
      <c r="U25" s="5"/>
    </row>
    <row r="26" spans="1:22" x14ac:dyDescent="0.2">
      <c r="A26" s="19" t="s">
        <v>8</v>
      </c>
      <c r="B26" s="20"/>
      <c r="C26" s="20"/>
      <c r="D26" s="22"/>
      <c r="E26" s="20"/>
      <c r="F26" s="20"/>
      <c r="G26" s="20"/>
      <c r="H26" s="20"/>
      <c r="I26" s="21"/>
      <c r="J26" s="20"/>
      <c r="K26" s="22"/>
      <c r="N26" s="44" t="s">
        <v>31</v>
      </c>
      <c r="O26" s="2"/>
      <c r="P26" s="2"/>
      <c r="Q26" s="2"/>
      <c r="R26" s="2"/>
      <c r="S26" s="2"/>
      <c r="T26" s="2"/>
      <c r="U26" s="5"/>
    </row>
    <row r="27" spans="1:22" x14ac:dyDescent="0.2">
      <c r="A27" s="19" t="s">
        <v>9</v>
      </c>
      <c r="B27" s="20"/>
      <c r="C27" s="20"/>
      <c r="D27" s="22"/>
      <c r="E27" s="20"/>
      <c r="F27" s="20"/>
      <c r="G27" s="20"/>
      <c r="H27" s="20"/>
      <c r="I27" s="21"/>
      <c r="J27" s="20"/>
      <c r="K27" s="22"/>
      <c r="N27" s="4"/>
      <c r="O27" s="2"/>
      <c r="P27" s="2"/>
      <c r="Q27" s="2"/>
      <c r="R27" s="2"/>
      <c r="S27" s="2"/>
      <c r="T27" s="2"/>
      <c r="U27" s="5"/>
    </row>
    <row r="28" spans="1:22" x14ac:dyDescent="0.2">
      <c r="M28" s="2"/>
      <c r="N28" s="34"/>
      <c r="O28" s="36" t="s">
        <v>32</v>
      </c>
      <c r="P28" s="37">
        <f>(IF(R12&lt;=2,2,IF(AND(R12&lt;=4,R12&gt;2),4,IF(AND(R12&lt;=7,R12&gt;4),7,IF(AND(R12&lt;=10,R12&gt;7),10,IF(AND(R12&lt;=15,R12&gt;10),15,IF(AND(R12&lt;=20,R12&gt;15),20,IF(AND(R12&lt;=25,R12&gt;20),25,"FINNS EJ"))))))))</f>
        <v>2</v>
      </c>
      <c r="Q28" s="38" t="s">
        <v>33</v>
      </c>
      <c r="R28" s="35"/>
      <c r="S28" s="35"/>
      <c r="U28" s="5"/>
      <c r="V28" s="2"/>
    </row>
    <row r="29" spans="1:22" ht="15.75" x14ac:dyDescent="0.2">
      <c r="B29" s="102" t="s">
        <v>7</v>
      </c>
      <c r="C29" s="17"/>
      <c r="D29" s="17"/>
      <c r="E29" s="106" t="s">
        <v>10</v>
      </c>
      <c r="F29" s="107"/>
      <c r="G29" s="4"/>
      <c r="N29" s="45"/>
      <c r="O29" s="35"/>
      <c r="P29" s="35"/>
      <c r="Q29" s="36" t="s">
        <v>34</v>
      </c>
      <c r="R29" s="46">
        <f>P28/5</f>
        <v>0.4</v>
      </c>
      <c r="S29" s="38" t="s">
        <v>35</v>
      </c>
      <c r="T29" s="2"/>
      <c r="U29" s="5"/>
    </row>
    <row r="30" spans="1:22" x14ac:dyDescent="0.2">
      <c r="B30" s="23"/>
      <c r="C30" s="42"/>
      <c r="D30" s="42"/>
      <c r="E30" s="41"/>
      <c r="F30" s="82"/>
      <c r="G30" s="4"/>
      <c r="N30" s="44" t="s">
        <v>90</v>
      </c>
      <c r="O30" s="2"/>
      <c r="P30" s="2"/>
      <c r="Q30" s="2"/>
      <c r="R30" s="2"/>
      <c r="S30" s="2"/>
      <c r="T30" s="2"/>
      <c r="U30" s="5"/>
    </row>
    <row r="31" spans="1:22" x14ac:dyDescent="0.2">
      <c r="B31" s="41"/>
      <c r="C31" s="83"/>
      <c r="D31" s="84"/>
      <c r="E31" s="85"/>
      <c r="F31" s="85"/>
      <c r="G31" s="2"/>
      <c r="H31" s="2"/>
      <c r="N31" s="48" t="s">
        <v>89</v>
      </c>
      <c r="O31" s="8"/>
      <c r="P31" s="8"/>
      <c r="Q31" s="8"/>
      <c r="R31" s="8"/>
      <c r="S31" s="8"/>
      <c r="T31" s="8"/>
      <c r="U31" s="15"/>
    </row>
    <row r="33" spans="21:21" x14ac:dyDescent="0.2">
      <c r="U33" s="99" t="s">
        <v>3</v>
      </c>
    </row>
  </sheetData>
  <sheetProtection algorithmName="SHA-512" hashValue="O7MUZ1Ch8LlLZv3b0RFLc1fyphDl/twjsqYWabaNFm0uNiclcFJm8mGfwsVLbdIFwlmMgj7LyqgJPVXEkRrpyg==" saltValue="TBRcz0jQghlQZW8ZwVKKeg==" spinCount="100000" sheet="1" objects="1" scenarios="1"/>
  <mergeCells count="4">
    <mergeCell ref="E25:F25"/>
    <mergeCell ref="I25:J25"/>
    <mergeCell ref="E29:F29"/>
    <mergeCell ref="B1:H1"/>
  </mergeCells>
  <phoneticPr fontId="9" type="noConversion"/>
  <dataValidations count="4">
    <dataValidation type="list" allowBlank="1" showInputMessage="1" showErrorMessage="1" sqref="L5">
      <formula1>"L,M,S"</formula1>
    </dataValidation>
    <dataValidation type="list" allowBlank="1" showInputMessage="1" showErrorMessage="1" sqref="R20">
      <mc:AlternateContent xmlns:x12ac="http://schemas.microsoft.com/office/spreadsheetml/2011/1/ac" xmlns:mc="http://schemas.openxmlformats.org/markup-compatibility/2006">
        <mc:Choice Requires="x12ac">
          <x12ac:list>"1,0","1,3","1,5"</x12ac:list>
        </mc:Choice>
        <mc:Fallback>
          <formula1>"1,0,1,3,1,5"</formula1>
        </mc:Fallback>
      </mc:AlternateContent>
    </dataValidation>
    <dataValidation type="list" allowBlank="1" showInputMessage="1" showErrorMessage="1" sqref="R17">
      <mc:AlternateContent xmlns:x12ac="http://schemas.microsoft.com/office/spreadsheetml/2011/1/ac" xmlns:mc="http://schemas.openxmlformats.org/markup-compatibility/2006">
        <mc:Choice Requires="x12ac">
          <x12ac:list>"1,0","1,3"</x12ac:list>
        </mc:Choice>
        <mc:Fallback>
          <formula1>"1,0,1,3"</formula1>
        </mc:Fallback>
      </mc:AlternateContent>
    </dataValidation>
    <dataValidation type="list" allowBlank="1" showInputMessage="1" showErrorMessage="1" sqref="R14">
      <mc:AlternateContent xmlns:x12ac="http://schemas.microsoft.com/office/spreadsheetml/2011/1/ac" xmlns:mc="http://schemas.openxmlformats.org/markup-compatibility/2006">
        <mc:Choice Requires="x12ac">
          <x12ac:list>"1,0","1,5"</x12ac:list>
        </mc:Choice>
        <mc:Fallback>
          <formula1>"1,0,1,5"</formula1>
        </mc:Fallback>
      </mc:AlternateContent>
    </dataValidation>
  </dataValidations>
  <printOptions horizontalCentered="1"/>
  <pageMargins left="0.25" right="0.25" top="0.75" bottom="0.75" header="0.3" footer="0.3"/>
  <pageSetup paperSize="9" scale="83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3</vt:i4>
      </vt:variant>
      <vt:variant>
        <vt:lpstr>Namngivna områden</vt:lpstr>
      </vt:variant>
      <vt:variant>
        <vt:i4>3</vt:i4>
      </vt:variant>
    </vt:vector>
  </HeadingPairs>
  <TitlesOfParts>
    <vt:vector size="6" baseType="lpstr">
      <vt:lpstr>FA Qs kök Typ</vt:lpstr>
      <vt:lpstr>FA Qs kök Utr</vt:lpstr>
      <vt:lpstr>FA Qs Slakt m.m.</vt:lpstr>
      <vt:lpstr>'FA Qs kök Typ'!Utskriftsområde</vt:lpstr>
      <vt:lpstr>'FA Qs kök Utr'!Utskriftsområde</vt:lpstr>
      <vt:lpstr>'FA Qs Slakt m.m.'!Utskriftsområde</vt:lpstr>
    </vt:vector>
  </TitlesOfParts>
  <Company>ALFARÖR AB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Fredrik Molander</dc:creator>
  <cp:lastModifiedBy>Molander Fredrik</cp:lastModifiedBy>
  <cp:lastPrinted>2020-01-24T09:48:20Z</cp:lastPrinted>
  <dcterms:created xsi:type="dcterms:W3CDTF">2007-01-18T07:15:19Z</dcterms:created>
  <dcterms:modified xsi:type="dcterms:W3CDTF">2020-04-30T13:39:07Z</dcterms:modified>
</cp:coreProperties>
</file>